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576" windowHeight="116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<sst xmlns="http://schemas.openxmlformats.org/spreadsheetml/2006/main" count="133" uniqueCount="132">
  <si>
    <t>в тыс.руб.</t>
  </si>
  <si>
    <t xml:space="preserve">Код бюджетной классификации </t>
  </si>
  <si>
    <t>Наименование</t>
  </si>
  <si>
    <t>План года</t>
  </si>
  <si>
    <t xml:space="preserve">в том числе по кварталам 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</si>
  <si>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</si>
  <si>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</si>
  <si>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</si>
  <si>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</si>
  <si>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</si>
  <si>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 налоговой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</si>
  <si>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</si>
  <si>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</si>
  <si>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000 1 01 02030 01 0000 110</t>
  </si>
  <si>
    <t>Налог на доходы физических лиц, полученных физическими лицами в соответствии со статьей 228 НК РФ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</si>
  <si>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</si>
  <si>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</si>
  <si>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</si>
  <si>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</si>
  <si>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</si>
  <si>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000 1 05 03020 01 0000 110</t>
  </si>
  <si>
    <t>Единый сельскохозяйственный налог(за налоговые периоды, истекшие до 1 января 2011 года)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</si>
  <si>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</si>
  <si>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</si>
  <si>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</si>
  <si>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</si>
  <si>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</si>
  <si>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</si>
  <si>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</si>
  <si>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</si>
  <si>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000 1 06 06013 10 0000 110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</si>
  <si>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</si>
  <si>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</si>
  <si>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ставкам, установленным в соответствии с подпунктом 2 пункта 1 статьи 394 НК РФ и применяемым  к объектам налогообложения, расположенным в границахпоселений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</si>
  <si>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</si>
  <si>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</si>
  <si>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</si>
  <si>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</si>
  <si>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</si>
  <si>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
ИМУЩЕСТВА, НАХОДЯЩЕГОСЯ
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</si>
  <si>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</si>
  <si>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 автономных учреждений, а также имущества  государственных и муниципальных унитарных предприятий, в том числе казенных) </t>
  </si>
  <si>
    <t>000 1 11 05013 10 0000 120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</si>
  <si>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</si>
  <si>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000 1 11 05030 00 0000 120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</si>
  <si>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</si>
  <si>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000 1 11 05035 10 0000 120</t>
  </si>
  <si>
    <t xml:space="preserve"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 муниципальных бюджетных и автономных учреждений) </t>
  </si>
  <si>
    <t>000 1 11 09040 00 0000 120</t>
  </si>
  <si>
    <t xml:space="preserve">Доходы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, в том числе казенных) </t>
  </si>
  <si>
    <t>000 1 11 09045 10 0000 120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</si>
  <si>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 , в том числе казенных) 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</si>
  <si>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</si>
  <si>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</si>
  <si>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</si>
  <si>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 xml:space="preserve">Прочие доходы от оказания платных услуг (работ) получателями средств бюджетов поселений  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</si>
  <si>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</si>
  <si>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</si>
  <si>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</si>
  <si>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</si>
  <si>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000 1 14 01050 10 0000 410</t>
  </si>
  <si>
    <t>Доходы от продажи квартир,находящихся в собственности 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</si>
  <si>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</si>
  <si>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</si>
  <si>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</si>
  <si>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</si>
  <si>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</si>
  <si>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</si>
  <si>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</si>
  <si>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</si>
  <si>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000 1 17 05050 10 0000 180</t>
  </si>
  <si>
    <t>Прочие неналоговые доходы бюджетов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</si>
  <si>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</si>
  <si>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</si>
  <si>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</si>
  <si>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</si>
  <si>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</si>
  <si>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</si>
  <si>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Дотации  бюджетам поселений на  выравнивание бюджетной обеспеченности</t>
  </si>
  <si>
    <t>000 2 02 01999 10 0000 151</t>
  </si>
  <si>
    <t>Прочие дотации  бюджетам поселений на  поощрение поселений, достигших высоких показателей качества организации и осуществления бюджетного процесса</t>
  </si>
  <si>
    <t xml:space="preserve">Дотации  бюджетам поселений на поддержку мер по обеспечению сбалансированности бюджетов </t>
  </si>
  <si>
    <t>000 2 02 02000 00 0000 151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</si>
  <si>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</si>
  <si>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000 2 02 02999 10 0000 151</t>
  </si>
  <si>
    <t xml:space="preserve">Прочие субсидии бюджетам  поселений </t>
  </si>
  <si>
    <t>000 2 02 03000 00 0000 151</t>
  </si>
  <si>
    <t>Субвенции бюджетам субъектов Российской Федерации и муниципальных образований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</si>
  <si>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</si>
  <si>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</si>
  <si>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</si>
  <si>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</si>
  <si>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Прочие межбюджетные трансферты, передаваемые бюджетам поселений</t>
  </si>
  <si>
    <t>000 2 07 00000 00 0000 180</t>
  </si>
  <si>
    <t>Прочие безвозмездные поступления</t>
  </si>
  <si>
    <t>000 2 07 05000 10 0000 180</t>
  </si>
  <si>
    <t xml:space="preserve">Прочие безвозмездные поступления в  бюджеты поселений </t>
  </si>
  <si>
    <t>ВСЕГО ДОХОДОВ</t>
  </si>
  <si>
    <t>рубли</t>
  </si>
  <si>
    <t>в том числе по соглашению</t>
  </si>
  <si>
    <t xml:space="preserve">в том числе по содержанию дорог </t>
  </si>
  <si>
    <t xml:space="preserve">в том числе дорожные фонды </t>
  </si>
  <si>
    <t>итого доходов за минусом по соглаш.и дорог</t>
  </si>
  <si>
    <t>условно утв.расх.</t>
  </si>
  <si>
    <t>за минусом соглашений</t>
  </si>
  <si>
    <t>итого доходов за минусом нал.и неналг</t>
  </si>
  <si>
    <t>итого доходов за минусом соглашения МБТ</t>
  </si>
  <si>
    <t>итого доходов за минусом согл.МБТи усл.утв.расх.</t>
  </si>
  <si>
    <t>2014 год изменения</t>
  </si>
  <si>
    <t>к пояснительной записке</t>
  </si>
  <si>
    <t xml:space="preserve">план на 2014 год, утвержд. реш.Совета депутатов от 27.12.2013 №16 </t>
  </si>
  <si>
    <t xml:space="preserve">   </t>
  </si>
  <si>
    <t>Таблица 1</t>
  </si>
  <si>
    <t xml:space="preserve">Изменения в решение Совета депутатов сельского поселения Покур от 25.12.2015  № 30 «О бюджете сельского поселения Покур на 2016 год» </t>
  </si>
  <si>
    <t xml:space="preserve">2017 год </t>
  </si>
  <si>
    <t xml:space="preserve">2017 год изменения </t>
  </si>
  <si>
    <t>итого 2017 год</t>
  </si>
  <si>
    <t>2018 год</t>
  </si>
  <si>
    <t>2019 год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</si>
  <si>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</si>
  <si>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</si>
  <si>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</si>
  <si>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</si>
  <si>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</si>
  <si>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</si>
  <si>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</si>
  <si>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</si>
  <si>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000 2 02 15001 10 0000 151</t>
  </si>
  <si>
    <t>000 2 02 15002 10 0000 151</t>
  </si>
  <si>
    <t>000 2 02 35118 10 0000 151</t>
  </si>
  <si>
    <t>000 2 02  35930 10 0000 151</t>
  </si>
  <si>
    <t>000 2 02 49999 10 0000 151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</si>
</sst>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[$-FC19]d\ mmmm\ yyyy\ &quot;г.&quot;"/>
    <numFmt numFmtId="181" formatCode="_-* #,##0.0000\ _₽_-;\-* #,##0.0000\ _₽_-;_-* &quot;-&quot;????\ _₽_-;_-@_-"/>
    <numFmt numFmtId="182" formatCode="0.000000"/>
    <numFmt numFmtId="183" formatCode="#,##0.0000"/>
    <numFmt numFmtId="184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2" fontId="9" fillId="0" borderId="10" xfId="0" applyNumberFormat="1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wrapText="1"/>
    </xf>
    <xf numFmtId="172" fontId="9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 wrapText="1"/>
    </xf>
    <xf numFmtId="172" fontId="10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wrapText="1"/>
    </xf>
    <xf numFmtId="172" fontId="9" fillId="0" borderId="10" xfId="0" applyNumberFormat="1" applyFont="1" applyFill="1" applyBorder="1" applyAlignment="1">
      <alignment horizontal="left"/>
    </xf>
    <xf numFmtId="172" fontId="5" fillId="0" borderId="12" xfId="52" applyNumberFormat="1" applyFont="1" applyFill="1" applyBorder="1" applyAlignment="1" applyProtection="1">
      <alignment horizontal="center" wrapText="1"/>
      <protection hidden="1"/>
    </xf>
    <xf numFmtId="172" fontId="7" fillId="0" borderId="11" xfId="52" applyNumberFormat="1" applyFont="1" applyFill="1" applyBorder="1" applyAlignment="1" applyProtection="1">
      <alignment wrapText="1"/>
      <protection hidden="1"/>
    </xf>
    <xf numFmtId="172" fontId="9" fillId="0" borderId="12" xfId="52" applyNumberFormat="1" applyFont="1" applyFill="1" applyBorder="1" applyAlignment="1" applyProtection="1">
      <alignment horizontal="center" wrapText="1"/>
      <protection hidden="1"/>
    </xf>
    <xf numFmtId="172" fontId="10" fillId="0" borderId="11" xfId="52" applyNumberFormat="1" applyFont="1" applyFill="1" applyBorder="1" applyAlignment="1" applyProtection="1">
      <alignment wrapText="1"/>
      <protection hidden="1"/>
    </xf>
    <xf numFmtId="172" fontId="7" fillId="0" borderId="12" xfId="52" applyNumberFormat="1" applyFont="1" applyFill="1" applyBorder="1" applyAlignment="1" applyProtection="1">
      <alignment horizontal="left" wrapText="1"/>
      <protection hidden="1"/>
    </xf>
    <xf numFmtId="172" fontId="10" fillId="0" borderId="12" xfId="52" applyNumberFormat="1" applyFont="1" applyFill="1" applyBorder="1" applyAlignment="1" applyProtection="1">
      <alignment horizontal="left" wrapText="1"/>
      <protection hidden="1"/>
    </xf>
    <xf numFmtId="172" fontId="9" fillId="0" borderId="13" xfId="0" applyNumberFormat="1" applyFont="1" applyFill="1" applyBorder="1" applyAlignment="1">
      <alignment horizontal="left"/>
    </xf>
    <xf numFmtId="0" fontId="2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172" fontId="8" fillId="0" borderId="0" xfId="0" applyNumberFormat="1" applyFont="1" applyFill="1" applyAlignment="1">
      <alignment/>
    </xf>
    <xf numFmtId="172" fontId="0" fillId="0" borderId="0" xfId="0" applyNumberFormat="1" applyFill="1" applyAlignment="1">
      <alignment horizontal="center"/>
    </xf>
    <xf numFmtId="172" fontId="0" fillId="0" borderId="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" fontId="8" fillId="0" borderId="14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 wrapText="1"/>
    </xf>
    <xf numFmtId="172" fontId="10" fillId="0" borderId="10" xfId="0" applyNumberFormat="1" applyFont="1" applyFill="1" applyBorder="1" applyAlignment="1">
      <alignment wrapText="1"/>
    </xf>
    <xf numFmtId="172" fontId="9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172" fontId="11" fillId="0" borderId="0" xfId="0" applyNumberFormat="1" applyFont="1" applyFill="1" applyAlignment="1">
      <alignment/>
    </xf>
    <xf numFmtId="2" fontId="15" fillId="0" borderId="1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172" fontId="5" fillId="0" borderId="10" xfId="0" applyNumberFormat="1" applyFont="1" applyFill="1" applyBorder="1" applyAlignment="1">
      <alignment horizontal="left"/>
    </xf>
    <xf numFmtId="172" fontId="8" fillId="0" borderId="11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172" fontId="10" fillId="0" borderId="11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18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8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18" fillId="0" borderId="10" xfId="0" applyNumberFormat="1" applyFont="1" applyFill="1" applyBorder="1" applyAlignment="1">
      <alignment/>
    </xf>
    <xf numFmtId="172" fontId="19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22" fillId="0" borderId="0" xfId="0" applyNumberFormat="1" applyFont="1" applyFill="1" applyAlignment="1">
      <alignment/>
    </xf>
    <xf numFmtId="9" fontId="2" fillId="0" borderId="0" xfId="56" applyFont="1" applyFill="1" applyAlignment="1">
      <alignment horizontal="right"/>
    </xf>
    <xf numFmtId="171" fontId="16" fillId="0" borderId="10" xfId="0" applyNumberFormat="1" applyFont="1" applyFill="1" applyBorder="1" applyAlignment="1">
      <alignment/>
    </xf>
    <xf numFmtId="171" fontId="14" fillId="0" borderId="10" xfId="0" applyNumberFormat="1" applyFont="1" applyFill="1" applyBorder="1" applyAlignment="1">
      <alignment/>
    </xf>
    <xf numFmtId="171" fontId="7" fillId="0" borderId="10" xfId="0" applyNumberFormat="1" applyFont="1" applyFill="1" applyBorder="1" applyAlignment="1">
      <alignment/>
    </xf>
    <xf numFmtId="171" fontId="10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172" fontId="21" fillId="0" borderId="0" xfId="0" applyNumberFormat="1" applyFont="1" applyFill="1" applyAlignment="1">
      <alignment/>
    </xf>
    <xf numFmtId="172" fontId="8" fillId="0" borderId="15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72" fontId="56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183" fontId="57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/>
    </xf>
    <xf numFmtId="4" fontId="57" fillId="0" borderId="10" xfId="0" applyNumberFormat="1" applyFont="1" applyFill="1" applyBorder="1" applyAlignment="1">
      <alignment horizontal="center"/>
    </xf>
    <xf numFmtId="4" fontId="56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172" fontId="7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%20&#1055;&#1088;&#1080;&#1083;%204,5,6,7,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6"/>
      <sheetName val="прил.7"/>
      <sheetName val="прил.5 "/>
      <sheetName val="прил.4"/>
      <sheetName val="прил 8"/>
    </sheetNames>
    <sheetDataSet>
      <sheetData sheetId="3">
        <row r="521">
          <cell r="Y521">
            <v>64829723.339999996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12"/>
  <sheetViews>
    <sheetView tabSelected="1" zoomScale="80" zoomScaleNormal="80" zoomScalePageLayoutView="0" workbookViewId="0" topLeftCell="A55">
      <selection activeCell="A62" sqref="A62"/>
    </sheetView>
  </sheetViews>
  <sheetFormatPr defaultColWidth="9.140625" defaultRowHeight="15"/>
  <cols>
    <col min="1" max="1" width="22.00390625" style="19" customWidth="1"/>
    <col min="2" max="2" width="30.7109375" style="19" customWidth="1"/>
    <col min="3" max="3" width="17.00390625" style="20" hidden="1" customWidth="1"/>
    <col min="4" max="4" width="12.421875" style="20" hidden="1" customWidth="1"/>
    <col min="5" max="5" width="12.00390625" style="20" hidden="1" customWidth="1"/>
    <col min="6" max="6" width="12.421875" style="20" hidden="1" customWidth="1"/>
    <col min="7" max="7" width="11.8515625" style="20" hidden="1" customWidth="1"/>
    <col min="8" max="8" width="12.421875" style="20" hidden="1" customWidth="1"/>
    <col min="9" max="9" width="12.140625" style="20" hidden="1" customWidth="1"/>
    <col min="10" max="10" width="12.28125" style="20" hidden="1" customWidth="1"/>
    <col min="11" max="11" width="12.00390625" style="20" hidden="1" customWidth="1"/>
    <col min="12" max="12" width="12.140625" style="20" hidden="1" customWidth="1"/>
    <col min="13" max="13" width="11.8515625" style="20" hidden="1" customWidth="1"/>
    <col min="14" max="14" width="12.421875" style="20" hidden="1" customWidth="1"/>
    <col min="15" max="15" width="11.421875" style="20" hidden="1" customWidth="1"/>
    <col min="16" max="16" width="12.00390625" style="20" hidden="1" customWidth="1"/>
    <col min="17" max="17" width="12.421875" style="20" hidden="1" customWidth="1"/>
    <col min="18" max="18" width="11.421875" style="20" hidden="1" customWidth="1"/>
    <col min="19" max="19" width="11.8515625" style="20" hidden="1" customWidth="1"/>
    <col min="20" max="21" width="12.8515625" style="19" hidden="1" customWidth="1"/>
    <col min="22" max="22" width="16.7109375" style="19" customWidth="1"/>
    <col min="23" max="24" width="17.28125" style="19" customWidth="1"/>
    <col min="25" max="25" width="16.7109375" style="19" customWidth="1"/>
    <col min="26" max="26" width="18.57421875" style="19" customWidth="1"/>
    <col min="27" max="16384" width="8.8515625" style="19" customWidth="1"/>
  </cols>
  <sheetData>
    <row r="1" ht="14.25">
      <c r="X1" s="58" t="s">
        <v>112</v>
      </c>
    </row>
    <row r="2" spans="1:24" ht="17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V2" s="18"/>
      <c r="X2" s="59" t="s">
        <v>109</v>
      </c>
    </row>
    <row r="3" spans="1:24" ht="90" customHeight="1">
      <c r="A3" s="82" t="s">
        <v>113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ht="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21"/>
      <c r="R4" s="81" t="s">
        <v>0</v>
      </c>
      <c r="S4" s="81"/>
      <c r="X4" s="53" t="s">
        <v>98</v>
      </c>
    </row>
    <row r="5" spans="1:164" s="23" customFormat="1" ht="33" customHeight="1">
      <c r="A5" s="61" t="s">
        <v>1</v>
      </c>
      <c r="B5" s="61" t="s">
        <v>2</v>
      </c>
      <c r="C5" s="62" t="s">
        <v>3</v>
      </c>
      <c r="D5" s="84" t="s">
        <v>4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63" t="s">
        <v>110</v>
      </c>
      <c r="U5" s="63" t="s">
        <v>108</v>
      </c>
      <c r="V5" s="64" t="s">
        <v>114</v>
      </c>
      <c r="W5" s="64" t="s">
        <v>115</v>
      </c>
      <c r="X5" s="64" t="s">
        <v>116</v>
      </c>
      <c r="Y5" s="67" t="s">
        <v>117</v>
      </c>
      <c r="Z5" s="67" t="s">
        <v>118</v>
      </c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</row>
    <row r="6" spans="1:164" ht="12.75" customHeight="1">
      <c r="A6" s="24">
        <v>1</v>
      </c>
      <c r="B6" s="24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60">
        <v>16</v>
      </c>
      <c r="Q6" s="25">
        <v>17</v>
      </c>
      <c r="R6" s="25">
        <v>18</v>
      </c>
      <c r="S6" s="25">
        <v>19</v>
      </c>
      <c r="T6" s="24">
        <v>3</v>
      </c>
      <c r="U6" s="24"/>
      <c r="V6" s="66">
        <v>3</v>
      </c>
      <c r="W6" s="66">
        <v>4</v>
      </c>
      <c r="X6" s="66">
        <v>5</v>
      </c>
      <c r="Y6" s="65">
        <v>6</v>
      </c>
      <c r="Z6" s="65">
        <v>7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</row>
    <row r="7" spans="1:164" ht="30" customHeight="1">
      <c r="A7" s="26" t="s">
        <v>5</v>
      </c>
      <c r="B7" s="26" t="s">
        <v>6</v>
      </c>
      <c r="C7" s="27">
        <f>D7+H7+L7+P7</f>
        <v>0</v>
      </c>
      <c r="D7" s="27">
        <f>E7+F7+G7</f>
        <v>0</v>
      </c>
      <c r="E7" s="27">
        <f>E8+E16+E20+E26+E28+E35+E38+E42+E43</f>
        <v>0</v>
      </c>
      <c r="F7" s="27">
        <f>F8+F16+F20+F26+F28+F35+F38+F42+F43</f>
        <v>0</v>
      </c>
      <c r="G7" s="27">
        <f>G8+G16+G20+G26+G28+G35+G38+G42+G43</f>
        <v>0</v>
      </c>
      <c r="H7" s="27">
        <f aca="true" t="shared" si="0" ref="H7:H34">I7+J7+K7</f>
        <v>0</v>
      </c>
      <c r="I7" s="27">
        <f>I8+I16+I20+I26+I28+I35+I38+I42+I43</f>
        <v>0</v>
      </c>
      <c r="J7" s="27">
        <f>J8+J16+J20+J26+J28+J35+J38+J42+J43</f>
        <v>0</v>
      </c>
      <c r="K7" s="27">
        <f>K8+K16+K20+K26+K28+K35+K38+K42+K43</f>
        <v>0</v>
      </c>
      <c r="L7" s="27">
        <f aca="true" t="shared" si="1" ref="L7:L21">M7+N7+O7</f>
        <v>0</v>
      </c>
      <c r="M7" s="27">
        <f>M8+M16+M20+M26+M28+M35+M38+M42+M43</f>
        <v>0</v>
      </c>
      <c r="N7" s="27">
        <f>N8+N16+N20+N26+N28+N35+N38+N42+N43</f>
        <v>0</v>
      </c>
      <c r="O7" s="27">
        <f>O8+O16+O20+O26+O28+O35+O38+O42+O43</f>
        <v>0</v>
      </c>
      <c r="P7" s="27">
        <f aca="true" t="shared" si="2" ref="P7:P34">Q7+R7+S7</f>
        <v>0</v>
      </c>
      <c r="Q7" s="27">
        <f>Q8+Q16+Q20+Q26+Q28+Q35+Q38+Q42+Q43</f>
        <v>0</v>
      </c>
      <c r="R7" s="27">
        <f>R8+R16+R20+R26+R28+R35+R38+R42+R43</f>
        <v>0</v>
      </c>
      <c r="S7" s="27">
        <f>S8+S16+S20+S26+S28+S35+S38+S42+S43</f>
        <v>0</v>
      </c>
      <c r="T7" s="28">
        <f>T8+T16+T20+T26+T28+T35+T38</f>
        <v>1151000</v>
      </c>
      <c r="U7" s="28">
        <f>U8+U16+U20+U26+U28+U35+U38</f>
        <v>0</v>
      </c>
      <c r="V7" s="54">
        <f>V8+V16+V20+V26+V28+V35+V38+V12</f>
        <v>2821000</v>
      </c>
      <c r="W7" s="55">
        <f>W8+W16+W20+W26+W28+W35+W38</f>
        <v>0</v>
      </c>
      <c r="X7" s="54">
        <f>X8+X16+X20+X26+X28+X35+X38+X12</f>
        <v>2821000</v>
      </c>
      <c r="Y7" s="54">
        <f>Y8+Y16+Y20+Y26+Y28+Y35+Y38+Y12</f>
        <v>2894000</v>
      </c>
      <c r="Z7" s="54">
        <f>Z8+Z16+Z20+Z26+Z28+Z35+Z38+Z12</f>
        <v>2956000</v>
      </c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</row>
    <row r="8" spans="1:26" ht="21" customHeight="1">
      <c r="A8" s="26" t="s">
        <v>7</v>
      </c>
      <c r="B8" s="26" t="s">
        <v>8</v>
      </c>
      <c r="C8" s="27">
        <f aca="true" t="shared" si="3" ref="C8:C34">D8+H8+L8+P8</f>
        <v>0</v>
      </c>
      <c r="D8" s="27">
        <f>E8+F8+G8</f>
        <v>0</v>
      </c>
      <c r="E8" s="27">
        <f>SUM(E9:E11)</f>
        <v>0</v>
      </c>
      <c r="F8" s="27">
        <f>SUM(F9:F11)</f>
        <v>0</v>
      </c>
      <c r="G8" s="27">
        <f>SUM(G9:G11)</f>
        <v>0</v>
      </c>
      <c r="H8" s="27">
        <f t="shared" si="0"/>
        <v>0</v>
      </c>
      <c r="I8" s="27">
        <f>SUM(I9:I11)</f>
        <v>0</v>
      </c>
      <c r="J8" s="27">
        <f>SUM(J9:J11)</f>
        <v>0</v>
      </c>
      <c r="K8" s="27">
        <f>SUM(K9:K11)</f>
        <v>0</v>
      </c>
      <c r="L8" s="27">
        <f t="shared" si="1"/>
        <v>0</v>
      </c>
      <c r="M8" s="27">
        <f>SUM(M9:M11)</f>
        <v>0</v>
      </c>
      <c r="N8" s="27">
        <f>SUM(N9:N11)</f>
        <v>0</v>
      </c>
      <c r="O8" s="27">
        <f>SUM(O9:O11)</f>
        <v>0</v>
      </c>
      <c r="P8" s="27">
        <f t="shared" si="2"/>
        <v>0</v>
      </c>
      <c r="Q8" s="27">
        <f>SUM(Q9:Q11)</f>
        <v>0</v>
      </c>
      <c r="R8" s="27">
        <f>SUM(R9:R11)</f>
        <v>0</v>
      </c>
      <c r="S8" s="27">
        <f>SUM(S9:S11)</f>
        <v>0</v>
      </c>
      <c r="T8" s="28">
        <f aca="true" t="shared" si="4" ref="T8:Z8">T9+T10+T11</f>
        <v>670000</v>
      </c>
      <c r="U8" s="28">
        <f t="shared" si="4"/>
        <v>0</v>
      </c>
      <c r="V8" s="54">
        <f t="shared" si="4"/>
        <v>700000</v>
      </c>
      <c r="W8" s="55">
        <f t="shared" si="4"/>
        <v>0</v>
      </c>
      <c r="X8" s="54">
        <f t="shared" si="4"/>
        <v>700000</v>
      </c>
      <c r="Y8" s="54">
        <f t="shared" si="4"/>
        <v>700000</v>
      </c>
      <c r="Z8" s="54">
        <f t="shared" si="4"/>
        <v>700000</v>
      </c>
    </row>
    <row r="9" spans="1:26" ht="105.75" customHeight="1">
      <c r="A9" s="1" t="s">
        <v>9</v>
      </c>
      <c r="B9" s="2" t="s">
        <v>10</v>
      </c>
      <c r="C9" s="3">
        <f>D9+H9+L9+P9</f>
        <v>0</v>
      </c>
      <c r="D9" s="3">
        <f>E9+F9+G9</f>
        <v>0</v>
      </c>
      <c r="E9" s="3"/>
      <c r="F9" s="3"/>
      <c r="G9" s="3"/>
      <c r="H9" s="3">
        <f>I9+J9+K9</f>
        <v>0</v>
      </c>
      <c r="I9" s="3"/>
      <c r="J9" s="3"/>
      <c r="K9" s="3"/>
      <c r="L9" s="3">
        <f>M9+N9+O9</f>
        <v>0</v>
      </c>
      <c r="M9" s="3"/>
      <c r="N9" s="3"/>
      <c r="O9" s="3"/>
      <c r="P9" s="3">
        <f>Q9+R9+S9</f>
        <v>0</v>
      </c>
      <c r="Q9" s="3"/>
      <c r="R9" s="3"/>
      <c r="S9" s="3"/>
      <c r="T9" s="28">
        <v>670000</v>
      </c>
      <c r="U9" s="28">
        <v>0</v>
      </c>
      <c r="V9" s="55">
        <v>700000</v>
      </c>
      <c r="W9" s="55"/>
      <c r="X9" s="55">
        <f>V9+W9</f>
        <v>700000</v>
      </c>
      <c r="Y9" s="76">
        <v>700000</v>
      </c>
      <c r="Z9" s="76">
        <v>700000</v>
      </c>
    </row>
    <row r="10" spans="1:26" ht="171" customHeight="1">
      <c r="A10" s="4" t="s">
        <v>11</v>
      </c>
      <c r="B10" s="2" t="s">
        <v>12</v>
      </c>
      <c r="C10" s="3">
        <f t="shared" si="3"/>
        <v>0</v>
      </c>
      <c r="D10" s="3">
        <f aca="true" t="shared" si="5" ref="D10:D34">E10+F10+G10</f>
        <v>0</v>
      </c>
      <c r="E10" s="3"/>
      <c r="F10" s="3"/>
      <c r="G10" s="3"/>
      <c r="H10" s="3">
        <f t="shared" si="0"/>
        <v>0</v>
      </c>
      <c r="I10" s="3"/>
      <c r="J10" s="3"/>
      <c r="K10" s="3"/>
      <c r="L10" s="3">
        <f t="shared" si="1"/>
        <v>0</v>
      </c>
      <c r="M10" s="3"/>
      <c r="N10" s="3"/>
      <c r="O10" s="3"/>
      <c r="P10" s="3">
        <f t="shared" si="2"/>
        <v>0</v>
      </c>
      <c r="Q10" s="3"/>
      <c r="R10" s="3"/>
      <c r="S10" s="3"/>
      <c r="T10" s="28"/>
      <c r="U10" s="28"/>
      <c r="V10" s="54"/>
      <c r="W10" s="55"/>
      <c r="X10" s="54"/>
      <c r="Y10" s="74"/>
      <c r="Z10" s="74"/>
    </row>
    <row r="11" spans="1:26" ht="43.5" customHeight="1">
      <c r="A11" s="4" t="s">
        <v>13</v>
      </c>
      <c r="B11" s="2" t="s">
        <v>14</v>
      </c>
      <c r="C11" s="3">
        <f t="shared" si="3"/>
        <v>0</v>
      </c>
      <c r="D11" s="3">
        <f t="shared" si="5"/>
        <v>0</v>
      </c>
      <c r="E11" s="3"/>
      <c r="F11" s="3"/>
      <c r="G11" s="3"/>
      <c r="H11" s="3">
        <f t="shared" si="0"/>
        <v>0</v>
      </c>
      <c r="I11" s="3"/>
      <c r="J11" s="3"/>
      <c r="K11" s="3"/>
      <c r="L11" s="3">
        <f t="shared" si="1"/>
        <v>0</v>
      </c>
      <c r="M11" s="3"/>
      <c r="N11" s="3"/>
      <c r="O11" s="3"/>
      <c r="P11" s="3">
        <f t="shared" si="2"/>
        <v>0</v>
      </c>
      <c r="Q11" s="3"/>
      <c r="R11" s="3"/>
      <c r="S11" s="3"/>
      <c r="T11" s="28"/>
      <c r="U11" s="28"/>
      <c r="V11" s="54"/>
      <c r="W11" s="55"/>
      <c r="X11" s="54"/>
      <c r="Y11" s="74"/>
      <c r="Z11" s="74"/>
    </row>
    <row r="12" spans="1:26" s="70" customFormat="1" ht="43.5" customHeight="1">
      <c r="A12" s="68" t="s">
        <v>119</v>
      </c>
      <c r="B12" s="7" t="s">
        <v>120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69"/>
      <c r="U12" s="69"/>
      <c r="V12" s="54">
        <f>V13+V14+V15</f>
        <v>1480000</v>
      </c>
      <c r="W12" s="54">
        <f>W13+W14+W15</f>
        <v>0</v>
      </c>
      <c r="X12" s="54">
        <f>X13+X14+X15</f>
        <v>1480000</v>
      </c>
      <c r="Y12" s="54">
        <f>Y13+Y14+Y15</f>
        <v>1553000</v>
      </c>
      <c r="Z12" s="54">
        <f>Z13+Z14+Z15</f>
        <v>1615000</v>
      </c>
    </row>
    <row r="13" spans="1:26" ht="43.5" customHeight="1">
      <c r="A13" s="4" t="s">
        <v>121</v>
      </c>
      <c r="B13" s="71" t="s">
        <v>122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8"/>
      <c r="U13" s="28"/>
      <c r="V13" s="55">
        <v>478000</v>
      </c>
      <c r="W13" s="55"/>
      <c r="X13" s="55">
        <f>V13+W13</f>
        <v>478000</v>
      </c>
      <c r="Y13" s="76">
        <v>501000</v>
      </c>
      <c r="Z13" s="76">
        <v>521000</v>
      </c>
    </row>
    <row r="14" spans="1:26" ht="43.5" customHeight="1">
      <c r="A14" s="72" t="s">
        <v>123</v>
      </c>
      <c r="B14" s="73" t="s">
        <v>124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8"/>
      <c r="U14" s="28"/>
      <c r="V14" s="55">
        <v>8000</v>
      </c>
      <c r="W14" s="55"/>
      <c r="X14" s="55">
        <f>V14+W14</f>
        <v>8000</v>
      </c>
      <c r="Y14" s="76">
        <v>8000</v>
      </c>
      <c r="Z14" s="76">
        <v>9000</v>
      </c>
    </row>
    <row r="15" spans="1:26" ht="43.5" customHeight="1">
      <c r="A15" s="72" t="s">
        <v>125</v>
      </c>
      <c r="B15" s="73" t="s">
        <v>126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8"/>
      <c r="U15" s="28"/>
      <c r="V15" s="55">
        <v>994000</v>
      </c>
      <c r="W15" s="55"/>
      <c r="X15" s="55">
        <f>V15+W15</f>
        <v>994000</v>
      </c>
      <c r="Y15" s="76">
        <v>1044000</v>
      </c>
      <c r="Z15" s="76">
        <v>1085000</v>
      </c>
    </row>
    <row r="16" spans="1:26" ht="24">
      <c r="A16" s="26" t="s">
        <v>15</v>
      </c>
      <c r="B16" s="26" t="s">
        <v>16</v>
      </c>
      <c r="C16" s="27">
        <f t="shared" si="3"/>
        <v>0</v>
      </c>
      <c r="D16" s="27">
        <f t="shared" si="5"/>
        <v>0</v>
      </c>
      <c r="E16" s="27">
        <f>E17</f>
        <v>0</v>
      </c>
      <c r="F16" s="27">
        <f>F17</f>
        <v>0</v>
      </c>
      <c r="G16" s="27">
        <f>G17</f>
        <v>0</v>
      </c>
      <c r="H16" s="27">
        <f t="shared" si="0"/>
        <v>0</v>
      </c>
      <c r="I16" s="27">
        <f>I17</f>
        <v>0</v>
      </c>
      <c r="J16" s="27">
        <f>J17</f>
        <v>0</v>
      </c>
      <c r="K16" s="27">
        <f>K17</f>
        <v>0</v>
      </c>
      <c r="L16" s="27">
        <f t="shared" si="1"/>
        <v>0</v>
      </c>
      <c r="M16" s="27">
        <f>M17</f>
        <v>0</v>
      </c>
      <c r="N16" s="27">
        <f>N17</f>
        <v>0</v>
      </c>
      <c r="O16" s="27">
        <f>O17</f>
        <v>0</v>
      </c>
      <c r="P16" s="27">
        <f t="shared" si="2"/>
        <v>0</v>
      </c>
      <c r="Q16" s="27">
        <f aca="true" t="shared" si="6" ref="Q16:Z16">Q17</f>
        <v>0</v>
      </c>
      <c r="R16" s="27">
        <f t="shared" si="6"/>
        <v>0</v>
      </c>
      <c r="S16" s="27">
        <f t="shared" si="6"/>
        <v>0</v>
      </c>
      <c r="T16" s="28">
        <f t="shared" si="6"/>
        <v>13000</v>
      </c>
      <c r="U16" s="28">
        <f t="shared" si="6"/>
        <v>0</v>
      </c>
      <c r="V16" s="54">
        <f t="shared" si="6"/>
        <v>35000</v>
      </c>
      <c r="W16" s="55">
        <f t="shared" si="6"/>
        <v>0</v>
      </c>
      <c r="X16" s="54">
        <f t="shared" si="6"/>
        <v>35000</v>
      </c>
      <c r="Y16" s="54">
        <f t="shared" si="6"/>
        <v>35000</v>
      </c>
      <c r="Z16" s="54">
        <f t="shared" si="6"/>
        <v>35000</v>
      </c>
    </row>
    <row r="17" spans="1:26" ht="24">
      <c r="A17" s="26" t="s">
        <v>17</v>
      </c>
      <c r="B17" s="26" t="s">
        <v>18</v>
      </c>
      <c r="C17" s="27">
        <f>D17+H17+L17+P17</f>
        <v>0</v>
      </c>
      <c r="D17" s="27">
        <f>E17+F17+G17</f>
        <v>0</v>
      </c>
      <c r="E17" s="27">
        <f>E18+E19</f>
        <v>0</v>
      </c>
      <c r="F17" s="27">
        <f>F18+F19</f>
        <v>0</v>
      </c>
      <c r="G17" s="27">
        <f>G18+G19</f>
        <v>0</v>
      </c>
      <c r="H17" s="27">
        <f>I17+J17+K17</f>
        <v>0</v>
      </c>
      <c r="I17" s="27">
        <f>I18+I19</f>
        <v>0</v>
      </c>
      <c r="J17" s="27">
        <f>J18+J19</f>
        <v>0</v>
      </c>
      <c r="K17" s="27">
        <f>K18+K19</f>
        <v>0</v>
      </c>
      <c r="L17" s="27">
        <f>M17+N17+O17</f>
        <v>0</v>
      </c>
      <c r="M17" s="27">
        <f>M18+M19</f>
        <v>0</v>
      </c>
      <c r="N17" s="27">
        <f>N18+N19</f>
        <v>0</v>
      </c>
      <c r="O17" s="27">
        <f>O18+O19</f>
        <v>0</v>
      </c>
      <c r="P17" s="27">
        <f>Q17+R17+S17</f>
        <v>0</v>
      </c>
      <c r="Q17" s="27">
        <f aca="true" t="shared" si="7" ref="Q17:Z17">Q18+Q19</f>
        <v>0</v>
      </c>
      <c r="R17" s="27">
        <f t="shared" si="7"/>
        <v>0</v>
      </c>
      <c r="S17" s="27">
        <f t="shared" si="7"/>
        <v>0</v>
      </c>
      <c r="T17" s="28">
        <f t="shared" si="7"/>
        <v>13000</v>
      </c>
      <c r="U17" s="28">
        <f t="shared" si="7"/>
        <v>0</v>
      </c>
      <c r="V17" s="54">
        <f t="shared" si="7"/>
        <v>35000</v>
      </c>
      <c r="W17" s="55"/>
      <c r="X17" s="54">
        <f t="shared" si="7"/>
        <v>35000</v>
      </c>
      <c r="Y17" s="54">
        <f t="shared" si="7"/>
        <v>35000</v>
      </c>
      <c r="Z17" s="54">
        <f t="shared" si="7"/>
        <v>35000</v>
      </c>
    </row>
    <row r="18" spans="1:26" ht="27">
      <c r="A18" s="29" t="s">
        <v>19</v>
      </c>
      <c r="B18" s="30" t="s">
        <v>18</v>
      </c>
      <c r="C18" s="31">
        <f>D18+H18+L18+P18</f>
        <v>0</v>
      </c>
      <c r="D18" s="31">
        <f>E18+F18+G18</f>
        <v>0</v>
      </c>
      <c r="E18" s="27"/>
      <c r="F18" s="27"/>
      <c r="G18" s="31"/>
      <c r="H18" s="31">
        <f>I18+J18+K18</f>
        <v>0</v>
      </c>
      <c r="I18" s="31"/>
      <c r="J18" s="27"/>
      <c r="K18" s="27"/>
      <c r="L18" s="31">
        <f>M18+N18+O18</f>
        <v>0</v>
      </c>
      <c r="M18" s="31"/>
      <c r="N18" s="27"/>
      <c r="O18" s="27"/>
      <c r="P18" s="31">
        <f>Q18+R18+S18</f>
        <v>0</v>
      </c>
      <c r="Q18" s="27"/>
      <c r="R18" s="27"/>
      <c r="S18" s="27"/>
      <c r="T18" s="28">
        <v>13000</v>
      </c>
      <c r="U18" s="28"/>
      <c r="V18" s="55">
        <v>35000</v>
      </c>
      <c r="W18" s="55"/>
      <c r="X18" s="55">
        <f>V18+W18</f>
        <v>35000</v>
      </c>
      <c r="Y18" s="76">
        <v>35000</v>
      </c>
      <c r="Z18" s="76">
        <v>35000</v>
      </c>
    </row>
    <row r="19" spans="1:26" ht="39.75">
      <c r="A19" s="29" t="s">
        <v>20</v>
      </c>
      <c r="B19" s="30" t="s">
        <v>21</v>
      </c>
      <c r="C19" s="31">
        <f>D19+H19+L19+P19</f>
        <v>0</v>
      </c>
      <c r="D19" s="31">
        <f>E19+F19+G19</f>
        <v>0</v>
      </c>
      <c r="E19" s="31"/>
      <c r="F19" s="31"/>
      <c r="G19" s="31"/>
      <c r="H19" s="31">
        <f>I19+J19+K19</f>
        <v>0</v>
      </c>
      <c r="I19" s="31"/>
      <c r="J19" s="31"/>
      <c r="K19" s="31"/>
      <c r="L19" s="31">
        <f>M19+N19+O19</f>
        <v>0</v>
      </c>
      <c r="M19" s="31"/>
      <c r="N19" s="31"/>
      <c r="O19" s="31"/>
      <c r="P19" s="31">
        <f>Q19+R19+S19</f>
        <v>0</v>
      </c>
      <c r="Q19" s="31"/>
      <c r="R19" s="31"/>
      <c r="S19" s="31"/>
      <c r="T19" s="28"/>
      <c r="U19" s="28"/>
      <c r="V19" s="54"/>
      <c r="W19" s="55"/>
      <c r="X19" s="54"/>
      <c r="Y19" s="74"/>
      <c r="Z19" s="74"/>
    </row>
    <row r="20" spans="1:26" s="33" customFormat="1" ht="12.75">
      <c r="A20" s="26" t="s">
        <v>22</v>
      </c>
      <c r="B20" s="26" t="s">
        <v>23</v>
      </c>
      <c r="C20" s="27">
        <f t="shared" si="3"/>
        <v>0</v>
      </c>
      <c r="D20" s="27">
        <f t="shared" si="5"/>
        <v>0</v>
      </c>
      <c r="E20" s="27">
        <f>E21+E23</f>
        <v>0</v>
      </c>
      <c r="F20" s="27">
        <f>F21+F23</f>
        <v>0</v>
      </c>
      <c r="G20" s="27">
        <f>G21+G23</f>
        <v>0</v>
      </c>
      <c r="H20" s="27">
        <f t="shared" si="0"/>
        <v>0</v>
      </c>
      <c r="I20" s="27">
        <f>I21+I23</f>
        <v>0</v>
      </c>
      <c r="J20" s="27">
        <f>J21+J23</f>
        <v>0</v>
      </c>
      <c r="K20" s="27">
        <f>K21+K23</f>
        <v>0</v>
      </c>
      <c r="L20" s="27">
        <f t="shared" si="1"/>
        <v>0</v>
      </c>
      <c r="M20" s="27">
        <f>M21+M23</f>
        <v>0</v>
      </c>
      <c r="N20" s="27">
        <f>N21+N23</f>
        <v>0</v>
      </c>
      <c r="O20" s="27">
        <f>O21+O23</f>
        <v>0</v>
      </c>
      <c r="P20" s="27">
        <f t="shared" si="2"/>
        <v>0</v>
      </c>
      <c r="Q20" s="27">
        <f aca="true" t="shared" si="8" ref="Q20:Z20">Q21+Q23</f>
        <v>0</v>
      </c>
      <c r="R20" s="27">
        <f t="shared" si="8"/>
        <v>0</v>
      </c>
      <c r="S20" s="27">
        <f t="shared" si="8"/>
        <v>0</v>
      </c>
      <c r="T20" s="32">
        <f t="shared" si="8"/>
        <v>70000</v>
      </c>
      <c r="U20" s="32">
        <f t="shared" si="8"/>
        <v>0</v>
      </c>
      <c r="V20" s="56">
        <f t="shared" si="8"/>
        <v>41000</v>
      </c>
      <c r="W20" s="57">
        <f t="shared" si="8"/>
        <v>0</v>
      </c>
      <c r="X20" s="56">
        <f t="shared" si="8"/>
        <v>41000</v>
      </c>
      <c r="Y20" s="56">
        <f t="shared" si="8"/>
        <v>41000</v>
      </c>
      <c r="Z20" s="56">
        <f t="shared" si="8"/>
        <v>41000</v>
      </c>
    </row>
    <row r="21" spans="1:26" ht="14.25">
      <c r="A21" s="26" t="s">
        <v>24</v>
      </c>
      <c r="B21" s="26" t="s">
        <v>25</v>
      </c>
      <c r="C21" s="27">
        <f t="shared" si="3"/>
        <v>0</v>
      </c>
      <c r="D21" s="27">
        <f t="shared" si="5"/>
        <v>0</v>
      </c>
      <c r="E21" s="27">
        <f>E22</f>
        <v>0</v>
      </c>
      <c r="F21" s="27">
        <f>F22</f>
        <v>0</v>
      </c>
      <c r="G21" s="27">
        <f>G22</f>
        <v>0</v>
      </c>
      <c r="H21" s="27">
        <f t="shared" si="0"/>
        <v>0</v>
      </c>
      <c r="I21" s="27">
        <f>I22</f>
        <v>0</v>
      </c>
      <c r="J21" s="27">
        <f>J22</f>
        <v>0</v>
      </c>
      <c r="K21" s="27">
        <f>K22</f>
        <v>0</v>
      </c>
      <c r="L21" s="27">
        <f t="shared" si="1"/>
        <v>0</v>
      </c>
      <c r="M21" s="27">
        <f>M22</f>
        <v>0</v>
      </c>
      <c r="N21" s="27">
        <f>N22</f>
        <v>0</v>
      </c>
      <c r="O21" s="27">
        <f>O22</f>
        <v>0</v>
      </c>
      <c r="P21" s="27">
        <f t="shared" si="2"/>
        <v>0</v>
      </c>
      <c r="Q21" s="27">
        <f aca="true" t="shared" si="9" ref="Q21:Z21">Q22</f>
        <v>0</v>
      </c>
      <c r="R21" s="27">
        <f t="shared" si="9"/>
        <v>0</v>
      </c>
      <c r="S21" s="27">
        <f t="shared" si="9"/>
        <v>0</v>
      </c>
      <c r="T21" s="28">
        <f t="shared" si="9"/>
        <v>65000</v>
      </c>
      <c r="U21" s="28">
        <f t="shared" si="9"/>
        <v>0</v>
      </c>
      <c r="V21" s="54">
        <f t="shared" si="9"/>
        <v>36000</v>
      </c>
      <c r="W21" s="55">
        <f t="shared" si="9"/>
        <v>0</v>
      </c>
      <c r="X21" s="54">
        <f t="shared" si="9"/>
        <v>36000</v>
      </c>
      <c r="Y21" s="54">
        <f t="shared" si="9"/>
        <v>36000</v>
      </c>
      <c r="Z21" s="54">
        <f t="shared" si="9"/>
        <v>36000</v>
      </c>
    </row>
    <row r="22" spans="1:26" s="35" customFormat="1" ht="48">
      <c r="A22" s="1" t="s">
        <v>26</v>
      </c>
      <c r="B22" s="1" t="s">
        <v>27</v>
      </c>
      <c r="C22" s="3">
        <f t="shared" si="3"/>
        <v>0</v>
      </c>
      <c r="D22" s="3">
        <f t="shared" si="5"/>
        <v>0</v>
      </c>
      <c r="E22" s="3"/>
      <c r="F22" s="3"/>
      <c r="G22" s="3"/>
      <c r="H22" s="3">
        <f t="shared" si="0"/>
        <v>0</v>
      </c>
      <c r="I22" s="3"/>
      <c r="J22" s="3"/>
      <c r="K22" s="3"/>
      <c r="L22" s="3">
        <f>M22+N22+O22</f>
        <v>0</v>
      </c>
      <c r="M22" s="3"/>
      <c r="N22" s="3"/>
      <c r="O22" s="3"/>
      <c r="P22" s="3">
        <f t="shared" si="2"/>
        <v>0</v>
      </c>
      <c r="Q22" s="3"/>
      <c r="R22" s="3"/>
      <c r="S22" s="3"/>
      <c r="T22" s="34">
        <v>65000</v>
      </c>
      <c r="U22" s="34"/>
      <c r="V22" s="57">
        <v>36000</v>
      </c>
      <c r="W22" s="57"/>
      <c r="X22" s="57">
        <f>V22+W22</f>
        <v>36000</v>
      </c>
      <c r="Y22" s="78">
        <v>36000</v>
      </c>
      <c r="Z22" s="78">
        <v>36000</v>
      </c>
    </row>
    <row r="23" spans="1:26" ht="14.25">
      <c r="A23" s="26" t="s">
        <v>28</v>
      </c>
      <c r="B23" s="26" t="s">
        <v>29</v>
      </c>
      <c r="C23" s="27">
        <f t="shared" si="3"/>
        <v>0</v>
      </c>
      <c r="D23" s="27">
        <f t="shared" si="5"/>
        <v>0</v>
      </c>
      <c r="E23" s="27">
        <f>E24+E25</f>
        <v>0</v>
      </c>
      <c r="F23" s="27">
        <f>F24+F25</f>
        <v>0</v>
      </c>
      <c r="G23" s="27">
        <f>G24+G25</f>
        <v>0</v>
      </c>
      <c r="H23" s="27">
        <f t="shared" si="0"/>
        <v>0</v>
      </c>
      <c r="I23" s="27">
        <f>I24+I25</f>
        <v>0</v>
      </c>
      <c r="J23" s="27">
        <f>J24+J25</f>
        <v>0</v>
      </c>
      <c r="K23" s="27">
        <f>K24+K25</f>
        <v>0</v>
      </c>
      <c r="L23" s="27">
        <f aca="true" t="shared" si="10" ref="L23:L34">M23+N23+O23</f>
        <v>0</v>
      </c>
      <c r="M23" s="27">
        <f>M24+M25</f>
        <v>0</v>
      </c>
      <c r="N23" s="27">
        <f>N24+N25</f>
        <v>0</v>
      </c>
      <c r="O23" s="27">
        <f>O24+O25</f>
        <v>0</v>
      </c>
      <c r="P23" s="27">
        <f t="shared" si="2"/>
        <v>0</v>
      </c>
      <c r="Q23" s="27">
        <f aca="true" t="shared" si="11" ref="Q23:Z23">Q24+Q25</f>
        <v>0</v>
      </c>
      <c r="R23" s="27">
        <f t="shared" si="11"/>
        <v>0</v>
      </c>
      <c r="S23" s="27">
        <f t="shared" si="11"/>
        <v>0</v>
      </c>
      <c r="T23" s="28">
        <f t="shared" si="11"/>
        <v>5000</v>
      </c>
      <c r="U23" s="28">
        <f t="shared" si="11"/>
        <v>0</v>
      </c>
      <c r="V23" s="54">
        <f t="shared" si="11"/>
        <v>5000</v>
      </c>
      <c r="W23" s="55">
        <f t="shared" si="11"/>
        <v>0</v>
      </c>
      <c r="X23" s="54">
        <f t="shared" si="11"/>
        <v>5000</v>
      </c>
      <c r="Y23" s="54">
        <f t="shared" si="11"/>
        <v>5000</v>
      </c>
      <c r="Z23" s="54">
        <f t="shared" si="11"/>
        <v>5000</v>
      </c>
    </row>
    <row r="24" spans="1:26" ht="72">
      <c r="A24" s="1" t="s">
        <v>30</v>
      </c>
      <c r="B24" s="1" t="s">
        <v>31</v>
      </c>
      <c r="C24" s="3">
        <f t="shared" si="3"/>
        <v>0</v>
      </c>
      <c r="D24" s="3">
        <f t="shared" si="5"/>
        <v>0</v>
      </c>
      <c r="E24" s="3"/>
      <c r="F24" s="3"/>
      <c r="G24" s="3"/>
      <c r="H24" s="3">
        <f t="shared" si="0"/>
        <v>0</v>
      </c>
      <c r="I24" s="3"/>
      <c r="J24" s="3"/>
      <c r="K24" s="3"/>
      <c r="L24" s="3">
        <f t="shared" si="10"/>
        <v>0</v>
      </c>
      <c r="M24" s="3"/>
      <c r="N24" s="3"/>
      <c r="O24" s="3"/>
      <c r="P24" s="3">
        <f t="shared" si="2"/>
        <v>0</v>
      </c>
      <c r="Q24" s="3"/>
      <c r="R24" s="3"/>
      <c r="S24" s="3"/>
      <c r="T24" s="28">
        <v>5000</v>
      </c>
      <c r="U24" s="28"/>
      <c r="V24" s="55">
        <f>T24+U24</f>
        <v>5000</v>
      </c>
      <c r="W24" s="55"/>
      <c r="X24" s="55">
        <f>V24+W24</f>
        <v>5000</v>
      </c>
      <c r="Y24" s="76">
        <v>5000</v>
      </c>
      <c r="Z24" s="76">
        <v>5000</v>
      </c>
    </row>
    <row r="25" spans="1:26" s="33" customFormat="1" ht="72">
      <c r="A25" s="1" t="s">
        <v>32</v>
      </c>
      <c r="B25" s="1" t="s">
        <v>33</v>
      </c>
      <c r="C25" s="3">
        <f t="shared" si="3"/>
        <v>0</v>
      </c>
      <c r="D25" s="3">
        <f t="shared" si="5"/>
        <v>0</v>
      </c>
      <c r="E25" s="3"/>
      <c r="F25" s="3"/>
      <c r="G25" s="3"/>
      <c r="H25" s="3">
        <f t="shared" si="0"/>
        <v>0</v>
      </c>
      <c r="I25" s="3"/>
      <c r="J25" s="3"/>
      <c r="K25" s="3"/>
      <c r="L25" s="3">
        <f t="shared" si="10"/>
        <v>0</v>
      </c>
      <c r="M25" s="3"/>
      <c r="N25" s="3"/>
      <c r="O25" s="3"/>
      <c r="P25" s="3">
        <f t="shared" si="2"/>
        <v>0</v>
      </c>
      <c r="Q25" s="3"/>
      <c r="R25" s="3"/>
      <c r="S25" s="3"/>
      <c r="T25" s="32"/>
      <c r="U25" s="32"/>
      <c r="V25" s="56"/>
      <c r="W25" s="57"/>
      <c r="X25" s="56"/>
      <c r="Y25" s="75"/>
      <c r="Z25" s="75"/>
    </row>
    <row r="26" spans="1:26" s="33" customFormat="1" ht="12.75">
      <c r="A26" s="26" t="s">
        <v>34</v>
      </c>
      <c r="B26" s="26" t="s">
        <v>35</v>
      </c>
      <c r="C26" s="27">
        <f t="shared" si="3"/>
        <v>0</v>
      </c>
      <c r="D26" s="27">
        <f t="shared" si="5"/>
        <v>0</v>
      </c>
      <c r="E26" s="27">
        <f>E27</f>
        <v>0</v>
      </c>
      <c r="F26" s="27">
        <f>F27</f>
        <v>0</v>
      </c>
      <c r="G26" s="27">
        <f>G27</f>
        <v>0</v>
      </c>
      <c r="H26" s="27">
        <f t="shared" si="0"/>
        <v>0</v>
      </c>
      <c r="I26" s="27">
        <f>I27</f>
        <v>0</v>
      </c>
      <c r="J26" s="27">
        <f>J27</f>
        <v>0</v>
      </c>
      <c r="K26" s="27">
        <f>K27</f>
        <v>0</v>
      </c>
      <c r="L26" s="27">
        <f t="shared" si="10"/>
        <v>0</v>
      </c>
      <c r="M26" s="27">
        <f>M27</f>
        <v>0</v>
      </c>
      <c r="N26" s="27">
        <f>N27</f>
        <v>0</v>
      </c>
      <c r="O26" s="27">
        <f>O27</f>
        <v>0</v>
      </c>
      <c r="P26" s="27">
        <f t="shared" si="2"/>
        <v>0</v>
      </c>
      <c r="Q26" s="27">
        <f aca="true" t="shared" si="12" ref="Q26:Z26">Q27</f>
        <v>0</v>
      </c>
      <c r="R26" s="27">
        <f t="shared" si="12"/>
        <v>0</v>
      </c>
      <c r="S26" s="27">
        <f t="shared" si="12"/>
        <v>0</v>
      </c>
      <c r="T26" s="32">
        <f t="shared" si="12"/>
        <v>5000</v>
      </c>
      <c r="U26" s="32">
        <f t="shared" si="12"/>
        <v>0</v>
      </c>
      <c r="V26" s="56">
        <f t="shared" si="12"/>
        <v>5000</v>
      </c>
      <c r="W26" s="57">
        <f t="shared" si="12"/>
        <v>0</v>
      </c>
      <c r="X26" s="56">
        <f t="shared" si="12"/>
        <v>5000</v>
      </c>
      <c r="Y26" s="56">
        <f t="shared" si="12"/>
        <v>5000</v>
      </c>
      <c r="Z26" s="56">
        <f t="shared" si="12"/>
        <v>5000</v>
      </c>
    </row>
    <row r="27" spans="1:26" ht="84">
      <c r="A27" s="1" t="s">
        <v>36</v>
      </c>
      <c r="B27" s="1" t="s">
        <v>37</v>
      </c>
      <c r="C27" s="3">
        <f t="shared" si="3"/>
        <v>0</v>
      </c>
      <c r="D27" s="3">
        <f t="shared" si="5"/>
        <v>0</v>
      </c>
      <c r="E27" s="3"/>
      <c r="F27" s="3"/>
      <c r="G27" s="3"/>
      <c r="H27" s="3">
        <f t="shared" si="0"/>
        <v>0</v>
      </c>
      <c r="I27" s="3"/>
      <c r="J27" s="3"/>
      <c r="K27" s="3"/>
      <c r="L27" s="3">
        <f t="shared" si="10"/>
        <v>0</v>
      </c>
      <c r="M27" s="3"/>
      <c r="N27" s="3"/>
      <c r="O27" s="3"/>
      <c r="P27" s="3">
        <f t="shared" si="2"/>
        <v>0</v>
      </c>
      <c r="Q27" s="3"/>
      <c r="R27" s="3"/>
      <c r="S27" s="3"/>
      <c r="T27" s="28">
        <v>5000</v>
      </c>
      <c r="U27" s="28"/>
      <c r="V27" s="55">
        <f>T27+U27</f>
        <v>5000</v>
      </c>
      <c r="W27" s="55"/>
      <c r="X27" s="55">
        <f>V27+W27</f>
        <v>5000</v>
      </c>
      <c r="Y27" s="76">
        <v>5000</v>
      </c>
      <c r="Z27" s="76">
        <v>5000</v>
      </c>
    </row>
    <row r="28" spans="1:26" ht="57" customHeight="1">
      <c r="A28" s="26" t="s">
        <v>38</v>
      </c>
      <c r="B28" s="26" t="s">
        <v>39</v>
      </c>
      <c r="C28" s="27">
        <f t="shared" si="3"/>
        <v>0</v>
      </c>
      <c r="D28" s="27">
        <f t="shared" si="5"/>
        <v>0</v>
      </c>
      <c r="E28" s="27">
        <f>E29+E33</f>
        <v>0</v>
      </c>
      <c r="F28" s="27">
        <f>F29+F33</f>
        <v>0</v>
      </c>
      <c r="G28" s="27">
        <f>G29+G33</f>
        <v>0</v>
      </c>
      <c r="H28" s="27">
        <f t="shared" si="0"/>
        <v>0</v>
      </c>
      <c r="I28" s="27">
        <f>I29+I33</f>
        <v>0</v>
      </c>
      <c r="J28" s="27">
        <f>J29+J33</f>
        <v>0</v>
      </c>
      <c r="K28" s="27">
        <f>K29+K33</f>
        <v>0</v>
      </c>
      <c r="L28" s="27">
        <f t="shared" si="10"/>
        <v>0</v>
      </c>
      <c r="M28" s="27">
        <f>M29+M33</f>
        <v>0</v>
      </c>
      <c r="N28" s="27">
        <f>N29+N33</f>
        <v>0</v>
      </c>
      <c r="O28" s="27">
        <f>O29+O33</f>
        <v>0</v>
      </c>
      <c r="P28" s="27">
        <f t="shared" si="2"/>
        <v>0</v>
      </c>
      <c r="Q28" s="27">
        <f>Q29+Q33</f>
        <v>0</v>
      </c>
      <c r="R28" s="27">
        <f>R29+R33</f>
        <v>0</v>
      </c>
      <c r="S28" s="27">
        <f>S29+S33</f>
        <v>0</v>
      </c>
      <c r="T28" s="28">
        <f aca="true" t="shared" si="13" ref="T28:Z28">T29+T31+T33</f>
        <v>323000</v>
      </c>
      <c r="U28" s="28">
        <f t="shared" si="13"/>
        <v>0</v>
      </c>
      <c r="V28" s="54">
        <f t="shared" si="13"/>
        <v>495000</v>
      </c>
      <c r="W28" s="55">
        <f t="shared" si="13"/>
        <v>0</v>
      </c>
      <c r="X28" s="54">
        <f t="shared" si="13"/>
        <v>495000</v>
      </c>
      <c r="Y28" s="54">
        <f t="shared" si="13"/>
        <v>495000</v>
      </c>
      <c r="Z28" s="54">
        <f t="shared" si="13"/>
        <v>495000</v>
      </c>
    </row>
    <row r="29" spans="1:26" ht="114.75" hidden="1">
      <c r="A29" s="26" t="s">
        <v>40</v>
      </c>
      <c r="B29" s="26" t="s">
        <v>41</v>
      </c>
      <c r="C29" s="27">
        <f t="shared" si="3"/>
        <v>0</v>
      </c>
      <c r="D29" s="27">
        <f t="shared" si="5"/>
        <v>0</v>
      </c>
      <c r="E29" s="27">
        <f>E30+E31</f>
        <v>0</v>
      </c>
      <c r="F29" s="27">
        <f>F30+F31</f>
        <v>0</v>
      </c>
      <c r="G29" s="27">
        <f>G30+G31</f>
        <v>0</v>
      </c>
      <c r="H29" s="27">
        <f t="shared" si="0"/>
        <v>0</v>
      </c>
      <c r="I29" s="27">
        <f>I30+I31</f>
        <v>0</v>
      </c>
      <c r="J29" s="27">
        <f>J30+J31</f>
        <v>0</v>
      </c>
      <c r="K29" s="27">
        <f>K30+K31</f>
        <v>0</v>
      </c>
      <c r="L29" s="27">
        <f t="shared" si="10"/>
        <v>0</v>
      </c>
      <c r="M29" s="27">
        <f>M30+M31</f>
        <v>0</v>
      </c>
      <c r="N29" s="27">
        <f>N30+N31</f>
        <v>0</v>
      </c>
      <c r="O29" s="27">
        <f>O30+O31</f>
        <v>0</v>
      </c>
      <c r="P29" s="27">
        <f t="shared" si="2"/>
        <v>0</v>
      </c>
      <c r="Q29" s="27">
        <f>Q30+Q31</f>
        <v>0</v>
      </c>
      <c r="R29" s="27">
        <f>R30+R31</f>
        <v>0</v>
      </c>
      <c r="S29" s="27">
        <f>S30+S31</f>
        <v>0</v>
      </c>
      <c r="T29" s="28">
        <f>T30</f>
        <v>8000</v>
      </c>
      <c r="U29" s="28">
        <f>U30</f>
        <v>0</v>
      </c>
      <c r="V29" s="54">
        <f>V30</f>
        <v>0</v>
      </c>
      <c r="W29" s="55">
        <f>W30</f>
        <v>0</v>
      </c>
      <c r="X29" s="54">
        <f>X30</f>
        <v>0</v>
      </c>
      <c r="Y29" s="74"/>
      <c r="Z29" s="74"/>
    </row>
    <row r="30" spans="1:26" ht="119.25" hidden="1">
      <c r="A30" s="5" t="s">
        <v>42</v>
      </c>
      <c r="B30" s="2" t="s">
        <v>43</v>
      </c>
      <c r="C30" s="3">
        <f>D30+H30+L30+P30</f>
        <v>0</v>
      </c>
      <c r="D30" s="3">
        <f>E30+F30+G30</f>
        <v>0</v>
      </c>
      <c r="E30" s="3"/>
      <c r="F30" s="3"/>
      <c r="G30" s="3"/>
      <c r="H30" s="3">
        <f>I30+J30+K30</f>
        <v>0</v>
      </c>
      <c r="I30" s="3"/>
      <c r="J30" s="3"/>
      <c r="K30" s="3"/>
      <c r="L30" s="3">
        <f>M30+N30+O30</f>
        <v>0</v>
      </c>
      <c r="M30" s="3"/>
      <c r="N30" s="3"/>
      <c r="O30" s="3"/>
      <c r="P30" s="3">
        <f>Q30+R30+S30</f>
        <v>0</v>
      </c>
      <c r="Q30" s="3"/>
      <c r="R30" s="3"/>
      <c r="S30" s="3"/>
      <c r="T30" s="28">
        <v>8000</v>
      </c>
      <c r="U30" s="28"/>
      <c r="V30" s="54"/>
      <c r="W30" s="55"/>
      <c r="X30" s="54">
        <f>V30+W30</f>
        <v>0</v>
      </c>
      <c r="Y30" s="74"/>
      <c r="Z30" s="74"/>
    </row>
    <row r="31" spans="1:26" ht="145.5">
      <c r="A31" s="6" t="s">
        <v>44</v>
      </c>
      <c r="B31" s="7" t="s">
        <v>45</v>
      </c>
      <c r="C31" s="27">
        <f t="shared" si="3"/>
        <v>0</v>
      </c>
      <c r="D31" s="27">
        <f t="shared" si="5"/>
        <v>0</v>
      </c>
      <c r="E31" s="27">
        <f>E32</f>
        <v>0</v>
      </c>
      <c r="F31" s="27">
        <f>F32</f>
        <v>0</v>
      </c>
      <c r="G31" s="27">
        <f>G32</f>
        <v>0</v>
      </c>
      <c r="H31" s="27">
        <f t="shared" si="0"/>
        <v>0</v>
      </c>
      <c r="I31" s="27">
        <f>I32</f>
        <v>0</v>
      </c>
      <c r="J31" s="27">
        <f>J32</f>
        <v>0</v>
      </c>
      <c r="K31" s="27">
        <f>K32</f>
        <v>0</v>
      </c>
      <c r="L31" s="27">
        <f t="shared" si="10"/>
        <v>0</v>
      </c>
      <c r="M31" s="27">
        <f>M32</f>
        <v>0</v>
      </c>
      <c r="N31" s="27">
        <f>N32</f>
        <v>0</v>
      </c>
      <c r="O31" s="27">
        <f>O32</f>
        <v>0</v>
      </c>
      <c r="P31" s="27">
        <f t="shared" si="2"/>
        <v>0</v>
      </c>
      <c r="Q31" s="27">
        <f aca="true" t="shared" si="14" ref="Q31:Z31">Q32</f>
        <v>0</v>
      </c>
      <c r="R31" s="27">
        <f t="shared" si="14"/>
        <v>0</v>
      </c>
      <c r="S31" s="27">
        <f t="shared" si="14"/>
        <v>0</v>
      </c>
      <c r="T31" s="28">
        <f t="shared" si="14"/>
        <v>275000</v>
      </c>
      <c r="U31" s="28">
        <f t="shared" si="14"/>
        <v>0</v>
      </c>
      <c r="V31" s="54">
        <f t="shared" si="14"/>
        <v>450000</v>
      </c>
      <c r="W31" s="55">
        <f t="shared" si="14"/>
        <v>0</v>
      </c>
      <c r="X31" s="54">
        <f t="shared" si="14"/>
        <v>450000</v>
      </c>
      <c r="Y31" s="54">
        <f t="shared" si="14"/>
        <v>450000</v>
      </c>
      <c r="Z31" s="54">
        <f t="shared" si="14"/>
        <v>450000</v>
      </c>
    </row>
    <row r="32" spans="1:26" ht="72">
      <c r="A32" s="1" t="s">
        <v>46</v>
      </c>
      <c r="B32" s="1" t="s">
        <v>47</v>
      </c>
      <c r="C32" s="3">
        <f t="shared" si="3"/>
        <v>0</v>
      </c>
      <c r="D32" s="3">
        <f t="shared" si="5"/>
        <v>0</v>
      </c>
      <c r="E32" s="3"/>
      <c r="F32" s="3"/>
      <c r="G32" s="3"/>
      <c r="H32" s="3">
        <f t="shared" si="0"/>
        <v>0</v>
      </c>
      <c r="I32" s="3"/>
      <c r="J32" s="3"/>
      <c r="K32" s="3"/>
      <c r="L32" s="3">
        <f t="shared" si="10"/>
        <v>0</v>
      </c>
      <c r="M32" s="3"/>
      <c r="N32" s="3"/>
      <c r="O32" s="3"/>
      <c r="P32" s="3">
        <f t="shared" si="2"/>
        <v>0</v>
      </c>
      <c r="Q32" s="3"/>
      <c r="R32" s="3"/>
      <c r="S32" s="3"/>
      <c r="T32" s="28">
        <v>275000</v>
      </c>
      <c r="U32" s="28"/>
      <c r="V32" s="55">
        <v>450000</v>
      </c>
      <c r="W32" s="55"/>
      <c r="X32" s="55">
        <f>V32+W32</f>
        <v>450000</v>
      </c>
      <c r="Y32" s="76">
        <v>450000</v>
      </c>
      <c r="Z32" s="76">
        <v>450000</v>
      </c>
    </row>
    <row r="33" spans="1:26" ht="145.5">
      <c r="A33" s="6" t="s">
        <v>48</v>
      </c>
      <c r="B33" s="7" t="s">
        <v>49</v>
      </c>
      <c r="C33" s="27">
        <f t="shared" si="3"/>
        <v>0</v>
      </c>
      <c r="D33" s="27">
        <f t="shared" si="5"/>
        <v>0</v>
      </c>
      <c r="E33" s="27">
        <f>E34</f>
        <v>0</v>
      </c>
      <c r="F33" s="27">
        <f>F34</f>
        <v>0</v>
      </c>
      <c r="G33" s="27">
        <f>G34</f>
        <v>0</v>
      </c>
      <c r="H33" s="27">
        <f t="shared" si="0"/>
        <v>0</v>
      </c>
      <c r="I33" s="27">
        <f>I34</f>
        <v>0</v>
      </c>
      <c r="J33" s="27">
        <f>J34</f>
        <v>0</v>
      </c>
      <c r="K33" s="27">
        <f>K34</f>
        <v>0</v>
      </c>
      <c r="L33" s="27">
        <f t="shared" si="10"/>
        <v>0</v>
      </c>
      <c r="M33" s="27">
        <f>M34</f>
        <v>0</v>
      </c>
      <c r="N33" s="27">
        <f>N34</f>
        <v>0</v>
      </c>
      <c r="O33" s="27">
        <f>O34</f>
        <v>0</v>
      </c>
      <c r="P33" s="27">
        <f t="shared" si="2"/>
        <v>0</v>
      </c>
      <c r="Q33" s="27">
        <f aca="true" t="shared" si="15" ref="Q33:X33">Q34</f>
        <v>0</v>
      </c>
      <c r="R33" s="27">
        <f t="shared" si="15"/>
        <v>0</v>
      </c>
      <c r="S33" s="27">
        <f t="shared" si="15"/>
        <v>0</v>
      </c>
      <c r="T33" s="28">
        <f t="shared" si="15"/>
        <v>40000</v>
      </c>
      <c r="U33" s="28">
        <f t="shared" si="15"/>
        <v>0</v>
      </c>
      <c r="V33" s="54">
        <f t="shared" si="15"/>
        <v>45000</v>
      </c>
      <c r="W33" s="55">
        <f t="shared" si="15"/>
        <v>0</v>
      </c>
      <c r="X33" s="54">
        <f t="shared" si="15"/>
        <v>45000</v>
      </c>
      <c r="Y33" s="77">
        <f>Y34</f>
        <v>45000</v>
      </c>
      <c r="Z33" s="77">
        <f>Z34</f>
        <v>45000</v>
      </c>
    </row>
    <row r="34" spans="1:26" ht="119.25">
      <c r="A34" s="8" t="s">
        <v>50</v>
      </c>
      <c r="B34" s="2" t="s">
        <v>51</v>
      </c>
      <c r="C34" s="3">
        <f t="shared" si="3"/>
        <v>0</v>
      </c>
      <c r="D34" s="3">
        <f t="shared" si="5"/>
        <v>0</v>
      </c>
      <c r="E34" s="3"/>
      <c r="F34" s="3"/>
      <c r="G34" s="3"/>
      <c r="H34" s="3">
        <f t="shared" si="0"/>
        <v>0</v>
      </c>
      <c r="I34" s="3"/>
      <c r="J34" s="3"/>
      <c r="K34" s="3"/>
      <c r="L34" s="3">
        <f t="shared" si="10"/>
        <v>0</v>
      </c>
      <c r="M34" s="3"/>
      <c r="N34" s="3"/>
      <c r="O34" s="3"/>
      <c r="P34" s="3">
        <f t="shared" si="2"/>
        <v>0</v>
      </c>
      <c r="Q34" s="3"/>
      <c r="R34" s="3"/>
      <c r="S34" s="3"/>
      <c r="T34" s="28">
        <v>40000</v>
      </c>
      <c r="U34" s="28"/>
      <c r="V34" s="55">
        <v>45000</v>
      </c>
      <c r="W34" s="55"/>
      <c r="X34" s="55">
        <f>V34+W34</f>
        <v>45000</v>
      </c>
      <c r="Y34" s="76">
        <v>45000</v>
      </c>
      <c r="Z34" s="76">
        <v>45000</v>
      </c>
    </row>
    <row r="35" spans="1:26" ht="53.25">
      <c r="A35" s="6" t="s">
        <v>52</v>
      </c>
      <c r="B35" s="7" t="s">
        <v>53</v>
      </c>
      <c r="C35" s="27">
        <f aca="true" t="shared" si="16" ref="C35:S35">C36+C37</f>
        <v>0</v>
      </c>
      <c r="D35" s="27">
        <f t="shared" si="16"/>
        <v>0</v>
      </c>
      <c r="E35" s="27">
        <f t="shared" si="16"/>
        <v>0</v>
      </c>
      <c r="F35" s="27">
        <f t="shared" si="16"/>
        <v>0</v>
      </c>
      <c r="G35" s="27">
        <f t="shared" si="16"/>
        <v>0</v>
      </c>
      <c r="H35" s="27">
        <f t="shared" si="16"/>
        <v>0</v>
      </c>
      <c r="I35" s="27">
        <f t="shared" si="16"/>
        <v>0</v>
      </c>
      <c r="J35" s="27">
        <f t="shared" si="16"/>
        <v>0</v>
      </c>
      <c r="K35" s="27">
        <f t="shared" si="16"/>
        <v>0</v>
      </c>
      <c r="L35" s="27">
        <f t="shared" si="16"/>
        <v>0</v>
      </c>
      <c r="M35" s="27">
        <f t="shared" si="16"/>
        <v>0</v>
      </c>
      <c r="N35" s="27">
        <f t="shared" si="16"/>
        <v>0</v>
      </c>
      <c r="O35" s="27">
        <f t="shared" si="16"/>
        <v>0</v>
      </c>
      <c r="P35" s="27">
        <f t="shared" si="16"/>
        <v>0</v>
      </c>
      <c r="Q35" s="27">
        <f t="shared" si="16"/>
        <v>0</v>
      </c>
      <c r="R35" s="27">
        <f t="shared" si="16"/>
        <v>0</v>
      </c>
      <c r="S35" s="27">
        <f t="shared" si="16"/>
        <v>0</v>
      </c>
      <c r="T35" s="28">
        <f>T36</f>
        <v>70000</v>
      </c>
      <c r="U35" s="28">
        <f>U36</f>
        <v>0</v>
      </c>
      <c r="V35" s="54">
        <f>V36</f>
        <v>65000</v>
      </c>
      <c r="W35" s="55">
        <f>W36+W37</f>
        <v>0</v>
      </c>
      <c r="X35" s="54">
        <f>X36+X37</f>
        <v>65000</v>
      </c>
      <c r="Y35" s="54">
        <f>Y36+Y37</f>
        <v>65000</v>
      </c>
      <c r="Z35" s="54">
        <f>Z36+Z37</f>
        <v>65000</v>
      </c>
    </row>
    <row r="36" spans="1:26" ht="39.75">
      <c r="A36" s="5" t="s">
        <v>54</v>
      </c>
      <c r="B36" s="2" t="s">
        <v>55</v>
      </c>
      <c r="C36" s="3">
        <f>D36+H36+L36+P36</f>
        <v>0</v>
      </c>
      <c r="D36" s="3">
        <f>E36+F36+G36</f>
        <v>0</v>
      </c>
      <c r="E36" s="3"/>
      <c r="F36" s="3"/>
      <c r="G36" s="3"/>
      <c r="H36" s="3">
        <f>I36+J36+K36</f>
        <v>0</v>
      </c>
      <c r="I36" s="3"/>
      <c r="J36" s="3"/>
      <c r="K36" s="3"/>
      <c r="L36" s="3">
        <f>M36+N36+O36</f>
        <v>0</v>
      </c>
      <c r="M36" s="3"/>
      <c r="N36" s="3"/>
      <c r="O36" s="3"/>
      <c r="P36" s="3">
        <f>Q36+R36+S36</f>
        <v>0</v>
      </c>
      <c r="Q36" s="3"/>
      <c r="R36" s="3"/>
      <c r="S36" s="3"/>
      <c r="T36" s="28">
        <v>70000</v>
      </c>
      <c r="U36" s="28"/>
      <c r="V36" s="55">
        <v>65000</v>
      </c>
      <c r="W36" s="55"/>
      <c r="X36" s="55">
        <f>V36+W36</f>
        <v>65000</v>
      </c>
      <c r="Y36" s="76">
        <v>65000</v>
      </c>
      <c r="Z36" s="76">
        <v>65000</v>
      </c>
    </row>
    <row r="37" spans="1:26" ht="26.25" customHeight="1">
      <c r="A37" s="5" t="s">
        <v>56</v>
      </c>
      <c r="B37" s="2" t="s">
        <v>57</v>
      </c>
      <c r="C37" s="3">
        <f>D37+H37+L37+P37</f>
        <v>0</v>
      </c>
      <c r="D37" s="3">
        <f>E37+F37+G37</f>
        <v>0</v>
      </c>
      <c r="E37" s="3"/>
      <c r="F37" s="3"/>
      <c r="G37" s="3"/>
      <c r="H37" s="3">
        <f>I37+J37+K37</f>
        <v>0</v>
      </c>
      <c r="I37" s="3"/>
      <c r="J37" s="3"/>
      <c r="K37" s="3"/>
      <c r="L37" s="3">
        <f>M37+N37+O37</f>
        <v>0</v>
      </c>
      <c r="M37" s="3"/>
      <c r="N37" s="3"/>
      <c r="O37" s="3"/>
      <c r="P37" s="3">
        <f>Q37+R37+S37</f>
        <v>0</v>
      </c>
      <c r="Q37" s="3"/>
      <c r="R37" s="3"/>
      <c r="S37" s="3"/>
      <c r="T37" s="28"/>
      <c r="U37" s="28"/>
      <c r="V37" s="54"/>
      <c r="W37" s="55"/>
      <c r="X37" s="54">
        <f>V37+W37</f>
        <v>0</v>
      </c>
      <c r="Y37" s="74"/>
      <c r="Z37" s="74"/>
    </row>
    <row r="38" spans="1:26" ht="35.25" hidden="1">
      <c r="A38" s="26" t="s">
        <v>58</v>
      </c>
      <c r="B38" s="26" t="s">
        <v>59</v>
      </c>
      <c r="C38" s="27">
        <f aca="true" t="shared" si="17" ref="C38:C61">D38+H38+L38+P38</f>
        <v>0</v>
      </c>
      <c r="D38" s="27">
        <f aca="true" t="shared" si="18" ref="D38:D59">E38+F38+G38</f>
        <v>0</v>
      </c>
      <c r="E38" s="27">
        <f>E39+E41+E40</f>
        <v>0</v>
      </c>
      <c r="F38" s="27">
        <f>F39+F41+F40</f>
        <v>0</v>
      </c>
      <c r="G38" s="27">
        <f>G39+G41+G40</f>
        <v>0</v>
      </c>
      <c r="H38" s="27">
        <f aca="true" t="shared" si="19" ref="H38:H64">I38+J38+K38</f>
        <v>0</v>
      </c>
      <c r="I38" s="27">
        <f>I39+I41+I40</f>
        <v>0</v>
      </c>
      <c r="J38" s="27">
        <f>J39+J41+J40</f>
        <v>0</v>
      </c>
      <c r="K38" s="27">
        <f>K39+K41+K40</f>
        <v>0</v>
      </c>
      <c r="L38" s="27">
        <f aca="true" t="shared" si="20" ref="L38:L64">M38+N38+O38</f>
        <v>0</v>
      </c>
      <c r="M38" s="27">
        <f>M39+M41+M40</f>
        <v>0</v>
      </c>
      <c r="N38" s="27">
        <f>N39+N41+N40</f>
        <v>0</v>
      </c>
      <c r="O38" s="27">
        <f>O39+O41+O40</f>
        <v>0</v>
      </c>
      <c r="P38" s="27">
        <f aca="true" t="shared" si="21" ref="P38:P64">Q38+R38+S38</f>
        <v>0</v>
      </c>
      <c r="Q38" s="27">
        <f>Q39+Q41+Q40</f>
        <v>0</v>
      </c>
      <c r="R38" s="27">
        <f>R39+R41+R40</f>
        <v>0</v>
      </c>
      <c r="S38" s="27">
        <f>S39+S41+S40</f>
        <v>0</v>
      </c>
      <c r="T38" s="28"/>
      <c r="U38" s="28"/>
      <c r="V38" s="54"/>
      <c r="W38" s="55"/>
      <c r="X38" s="54"/>
      <c r="Y38" s="74"/>
      <c r="Z38" s="74"/>
    </row>
    <row r="39" spans="1:26" ht="39.75" hidden="1">
      <c r="A39" s="5" t="s">
        <v>60</v>
      </c>
      <c r="B39" s="2" t="s">
        <v>61</v>
      </c>
      <c r="C39" s="3">
        <f>D39+H39+L39+P39</f>
        <v>0</v>
      </c>
      <c r="D39" s="3">
        <f>E39+F39+G39</f>
        <v>0</v>
      </c>
      <c r="E39" s="3"/>
      <c r="F39" s="3"/>
      <c r="G39" s="3"/>
      <c r="H39" s="3">
        <f>I39+J39+K39</f>
        <v>0</v>
      </c>
      <c r="I39" s="3"/>
      <c r="J39" s="3"/>
      <c r="K39" s="3"/>
      <c r="L39" s="3">
        <f>M39+N39+O39</f>
        <v>0</v>
      </c>
      <c r="M39" s="3"/>
      <c r="N39" s="3"/>
      <c r="O39" s="3"/>
      <c r="P39" s="3">
        <f>Q39+R39+S39</f>
        <v>0</v>
      </c>
      <c r="Q39" s="3"/>
      <c r="R39" s="3"/>
      <c r="S39" s="3"/>
      <c r="T39" s="28"/>
      <c r="U39" s="28"/>
      <c r="V39" s="54"/>
      <c r="W39" s="55"/>
      <c r="X39" s="54"/>
      <c r="Y39" s="74"/>
      <c r="Z39" s="74"/>
    </row>
    <row r="40" spans="1:26" ht="66" hidden="1">
      <c r="A40" s="5" t="s">
        <v>62</v>
      </c>
      <c r="B40" s="2" t="s">
        <v>63</v>
      </c>
      <c r="C40" s="3">
        <f>D40+H40+L40+P40</f>
        <v>0</v>
      </c>
      <c r="D40" s="3">
        <f>E40+F40+G40</f>
        <v>0</v>
      </c>
      <c r="E40" s="3"/>
      <c r="F40" s="3"/>
      <c r="G40" s="3"/>
      <c r="H40" s="3">
        <f>I40+J40+K40</f>
        <v>0</v>
      </c>
      <c r="I40" s="3"/>
      <c r="J40" s="3"/>
      <c r="K40" s="3"/>
      <c r="L40" s="3">
        <f>M40+N40+O40</f>
        <v>0</v>
      </c>
      <c r="M40" s="3"/>
      <c r="N40" s="3"/>
      <c r="O40" s="3"/>
      <c r="P40" s="3">
        <f>Q40+R40+S40</f>
        <v>0</v>
      </c>
      <c r="Q40" s="3"/>
      <c r="R40" s="3"/>
      <c r="S40" s="3"/>
      <c r="T40" s="28"/>
      <c r="U40" s="28"/>
      <c r="V40" s="54"/>
      <c r="W40" s="55"/>
      <c r="X40" s="54"/>
      <c r="Y40" s="74"/>
      <c r="Z40" s="74"/>
    </row>
    <row r="41" spans="1:26" ht="132" hidden="1">
      <c r="A41" s="5" t="s">
        <v>64</v>
      </c>
      <c r="B41" s="2" t="s">
        <v>65</v>
      </c>
      <c r="C41" s="3">
        <f>D41+H41+L41+P41</f>
        <v>0</v>
      </c>
      <c r="D41" s="3">
        <f>E41+F41+G41</f>
        <v>0</v>
      </c>
      <c r="E41" s="3"/>
      <c r="F41" s="3"/>
      <c r="G41" s="3"/>
      <c r="H41" s="3">
        <f>I41+J41+K41</f>
        <v>0</v>
      </c>
      <c r="I41" s="3"/>
      <c r="J41" s="3"/>
      <c r="K41" s="3"/>
      <c r="L41" s="3">
        <f>M41+N41+O41</f>
        <v>0</v>
      </c>
      <c r="M41" s="3"/>
      <c r="N41" s="3"/>
      <c r="O41" s="3"/>
      <c r="P41" s="3">
        <f>Q41+R41+S41</f>
        <v>0</v>
      </c>
      <c r="Q41" s="3"/>
      <c r="R41" s="3"/>
      <c r="S41" s="3"/>
      <c r="T41" s="28"/>
      <c r="U41" s="28"/>
      <c r="V41" s="54"/>
      <c r="W41" s="55"/>
      <c r="X41" s="54"/>
      <c r="Y41" s="74"/>
      <c r="Z41" s="74"/>
    </row>
    <row r="42" spans="1:26" ht="24">
      <c r="A42" s="26" t="s">
        <v>66</v>
      </c>
      <c r="B42" s="26" t="s">
        <v>67</v>
      </c>
      <c r="C42" s="26">
        <f t="shared" si="17"/>
        <v>0</v>
      </c>
      <c r="D42" s="27">
        <f t="shared" si="18"/>
        <v>0</v>
      </c>
      <c r="E42" s="27"/>
      <c r="F42" s="27"/>
      <c r="G42" s="27"/>
      <c r="H42" s="27">
        <f t="shared" si="19"/>
        <v>0</v>
      </c>
      <c r="I42" s="27"/>
      <c r="J42" s="27"/>
      <c r="K42" s="27"/>
      <c r="L42" s="27">
        <f t="shared" si="20"/>
        <v>0</v>
      </c>
      <c r="M42" s="27"/>
      <c r="N42" s="27"/>
      <c r="O42" s="27"/>
      <c r="P42" s="27">
        <f t="shared" si="21"/>
        <v>0</v>
      </c>
      <c r="Q42" s="27"/>
      <c r="R42" s="27"/>
      <c r="S42" s="27"/>
      <c r="T42" s="28"/>
      <c r="U42" s="28"/>
      <c r="V42" s="54"/>
      <c r="W42" s="55"/>
      <c r="X42" s="54"/>
      <c r="Y42" s="74"/>
      <c r="Z42" s="74"/>
    </row>
    <row r="43" spans="1:26" ht="24">
      <c r="A43" s="26" t="s">
        <v>68</v>
      </c>
      <c r="B43" s="26" t="s">
        <v>69</v>
      </c>
      <c r="C43" s="27">
        <f t="shared" si="17"/>
        <v>0</v>
      </c>
      <c r="D43" s="27">
        <f t="shared" si="18"/>
        <v>0</v>
      </c>
      <c r="E43" s="27">
        <f>E44</f>
        <v>0</v>
      </c>
      <c r="F43" s="27">
        <f>F44</f>
        <v>0</v>
      </c>
      <c r="G43" s="27">
        <f>G44</f>
        <v>0</v>
      </c>
      <c r="H43" s="27">
        <f t="shared" si="19"/>
        <v>0</v>
      </c>
      <c r="I43" s="27">
        <f>I44</f>
        <v>0</v>
      </c>
      <c r="J43" s="27">
        <f>J44</f>
        <v>0</v>
      </c>
      <c r="K43" s="27">
        <f>K44</f>
        <v>0</v>
      </c>
      <c r="L43" s="27">
        <f t="shared" si="20"/>
        <v>0</v>
      </c>
      <c r="M43" s="27">
        <f>M44</f>
        <v>0</v>
      </c>
      <c r="N43" s="27">
        <f>N44</f>
        <v>0</v>
      </c>
      <c r="O43" s="27">
        <f>O44</f>
        <v>0</v>
      </c>
      <c r="P43" s="27">
        <f t="shared" si="21"/>
        <v>0</v>
      </c>
      <c r="Q43" s="27">
        <f>Q44</f>
        <v>0</v>
      </c>
      <c r="R43" s="27">
        <f>R44</f>
        <v>0</v>
      </c>
      <c r="S43" s="27">
        <f>S44</f>
        <v>0</v>
      </c>
      <c r="T43" s="28"/>
      <c r="U43" s="28"/>
      <c r="V43" s="54"/>
      <c r="W43" s="55"/>
      <c r="X43" s="54"/>
      <c r="Y43" s="74"/>
      <c r="Z43" s="74"/>
    </row>
    <row r="44" spans="1:26" ht="24">
      <c r="A44" s="1" t="s">
        <v>70</v>
      </c>
      <c r="B44" s="1" t="s">
        <v>71</v>
      </c>
      <c r="C44" s="3">
        <f t="shared" si="17"/>
        <v>0</v>
      </c>
      <c r="D44" s="3">
        <f t="shared" si="18"/>
        <v>0</v>
      </c>
      <c r="E44" s="3"/>
      <c r="F44" s="3"/>
      <c r="G44" s="3"/>
      <c r="H44" s="3">
        <f t="shared" si="19"/>
        <v>0</v>
      </c>
      <c r="I44" s="3"/>
      <c r="J44" s="3"/>
      <c r="K44" s="3"/>
      <c r="L44" s="3">
        <f t="shared" si="20"/>
        <v>0</v>
      </c>
      <c r="M44" s="3"/>
      <c r="N44" s="3"/>
      <c r="O44" s="3"/>
      <c r="P44" s="3">
        <f t="shared" si="21"/>
        <v>0</v>
      </c>
      <c r="Q44" s="3"/>
      <c r="R44" s="3"/>
      <c r="S44" s="3"/>
      <c r="T44" s="28"/>
      <c r="U44" s="28"/>
      <c r="V44" s="54"/>
      <c r="W44" s="55"/>
      <c r="X44" s="54"/>
      <c r="Y44" s="74"/>
      <c r="Z44" s="74"/>
    </row>
    <row r="45" spans="1:26" ht="27">
      <c r="A45" s="6" t="s">
        <v>72</v>
      </c>
      <c r="B45" s="9" t="s">
        <v>73</v>
      </c>
      <c r="C45" s="27">
        <f>D45+H45+L45+P45</f>
        <v>0</v>
      </c>
      <c r="D45" s="27">
        <f t="shared" si="18"/>
        <v>0</v>
      </c>
      <c r="E45" s="27">
        <f>E46+E62</f>
        <v>0</v>
      </c>
      <c r="F45" s="27">
        <f>F46+F62</f>
        <v>0</v>
      </c>
      <c r="G45" s="27">
        <f>G46+G62</f>
        <v>0</v>
      </c>
      <c r="H45" s="27">
        <f>I45+J45+K45</f>
        <v>0</v>
      </c>
      <c r="I45" s="27">
        <f>I46+I62</f>
        <v>0</v>
      </c>
      <c r="J45" s="27">
        <f>J46+J62</f>
        <v>0</v>
      </c>
      <c r="K45" s="27">
        <f>K46+K62</f>
        <v>0</v>
      </c>
      <c r="L45" s="27">
        <f t="shared" si="20"/>
        <v>0</v>
      </c>
      <c r="M45" s="27">
        <f>M46+M62</f>
        <v>0</v>
      </c>
      <c r="N45" s="27">
        <f>N46+N62</f>
        <v>0</v>
      </c>
      <c r="O45" s="27">
        <f>O46+O62</f>
        <v>0</v>
      </c>
      <c r="P45" s="27">
        <f t="shared" si="21"/>
        <v>0</v>
      </c>
      <c r="Q45" s="27">
        <f aca="true" t="shared" si="22" ref="Q45:Z45">Q46+Q62</f>
        <v>0</v>
      </c>
      <c r="R45" s="27">
        <f t="shared" si="22"/>
        <v>0</v>
      </c>
      <c r="S45" s="27">
        <f t="shared" si="22"/>
        <v>0</v>
      </c>
      <c r="T45" s="28">
        <f t="shared" si="22"/>
        <v>27245532</v>
      </c>
      <c r="U45" s="28">
        <f t="shared" si="22"/>
        <v>36137069.33</v>
      </c>
      <c r="V45" s="54">
        <f t="shared" si="22"/>
        <v>29456530</v>
      </c>
      <c r="W45" s="55">
        <f t="shared" si="22"/>
        <v>24238889.83</v>
      </c>
      <c r="X45" s="54">
        <f t="shared" si="22"/>
        <v>53695419.83</v>
      </c>
      <c r="Y45" s="54">
        <f t="shared" si="22"/>
        <v>24538740</v>
      </c>
      <c r="Z45" s="54">
        <f t="shared" si="22"/>
        <v>22891550</v>
      </c>
    </row>
    <row r="46" spans="1:26" ht="39.75">
      <c r="A46" s="6" t="s">
        <v>74</v>
      </c>
      <c r="B46" s="9" t="s">
        <v>75</v>
      </c>
      <c r="C46" s="27">
        <f t="shared" si="17"/>
        <v>0</v>
      </c>
      <c r="D46" s="27">
        <f t="shared" si="18"/>
        <v>0</v>
      </c>
      <c r="E46" s="27">
        <f>E47+E55+E57+E60</f>
        <v>0</v>
      </c>
      <c r="F46" s="27">
        <f>F47+F55+F57+F60</f>
        <v>0</v>
      </c>
      <c r="G46" s="27">
        <f>G47+G55+G57+G60</f>
        <v>0</v>
      </c>
      <c r="H46" s="27">
        <f t="shared" si="19"/>
        <v>0</v>
      </c>
      <c r="I46" s="27">
        <f>I47+I55+I57+I60</f>
        <v>0</v>
      </c>
      <c r="J46" s="27">
        <f>J47+J55+J57+J60</f>
        <v>0</v>
      </c>
      <c r="K46" s="27">
        <f>K47+K55+K57+K60</f>
        <v>0</v>
      </c>
      <c r="L46" s="27">
        <f t="shared" si="20"/>
        <v>0</v>
      </c>
      <c r="M46" s="27">
        <f>M47+M55+M57+M60</f>
        <v>0</v>
      </c>
      <c r="N46" s="27">
        <f>N47+N55+N57+N60</f>
        <v>0</v>
      </c>
      <c r="O46" s="27">
        <f>O47+O55+O57+O60</f>
        <v>0</v>
      </c>
      <c r="P46" s="27">
        <f t="shared" si="21"/>
        <v>0</v>
      </c>
      <c r="Q46" s="27">
        <f aca="true" t="shared" si="23" ref="Q46:Z46">Q47+Q55+Q57+Q60</f>
        <v>0</v>
      </c>
      <c r="R46" s="27">
        <f t="shared" si="23"/>
        <v>0</v>
      </c>
      <c r="S46" s="27">
        <f t="shared" si="23"/>
        <v>0</v>
      </c>
      <c r="T46" s="28">
        <f t="shared" si="23"/>
        <v>27245532</v>
      </c>
      <c r="U46" s="28">
        <f t="shared" si="23"/>
        <v>36137069.33</v>
      </c>
      <c r="V46" s="54">
        <f t="shared" si="23"/>
        <v>29456530</v>
      </c>
      <c r="W46" s="55">
        <f t="shared" si="23"/>
        <v>24238889.83</v>
      </c>
      <c r="X46" s="54">
        <f t="shared" si="23"/>
        <v>53695419.83</v>
      </c>
      <c r="Y46" s="54">
        <f t="shared" si="23"/>
        <v>24538740</v>
      </c>
      <c r="Z46" s="54">
        <f t="shared" si="23"/>
        <v>22891550</v>
      </c>
    </row>
    <row r="47" spans="1:26" ht="39.75">
      <c r="A47" s="36" t="s">
        <v>76</v>
      </c>
      <c r="B47" s="7" t="s">
        <v>77</v>
      </c>
      <c r="C47" s="27">
        <f t="shared" si="17"/>
        <v>0</v>
      </c>
      <c r="D47" s="27">
        <f t="shared" si="18"/>
        <v>0</v>
      </c>
      <c r="E47" s="27">
        <f>E48+E50+E49</f>
        <v>0</v>
      </c>
      <c r="F47" s="27">
        <f aca="true" t="shared" si="24" ref="F47:S47">F48+F50+F49</f>
        <v>0</v>
      </c>
      <c r="G47" s="27">
        <f t="shared" si="24"/>
        <v>0</v>
      </c>
      <c r="H47" s="27">
        <f t="shared" si="19"/>
        <v>0</v>
      </c>
      <c r="I47" s="27">
        <f t="shared" si="24"/>
        <v>0</v>
      </c>
      <c r="J47" s="27">
        <f t="shared" si="24"/>
        <v>0</v>
      </c>
      <c r="K47" s="27">
        <f t="shared" si="24"/>
        <v>0</v>
      </c>
      <c r="L47" s="27">
        <f t="shared" si="20"/>
        <v>0</v>
      </c>
      <c r="M47" s="27">
        <f t="shared" si="24"/>
        <v>0</v>
      </c>
      <c r="N47" s="27">
        <f t="shared" si="24"/>
        <v>0</v>
      </c>
      <c r="O47" s="27">
        <f t="shared" si="24"/>
        <v>0</v>
      </c>
      <c r="P47" s="27">
        <f t="shared" si="21"/>
        <v>0</v>
      </c>
      <c r="Q47" s="27">
        <f t="shared" si="24"/>
        <v>0</v>
      </c>
      <c r="R47" s="27">
        <f t="shared" si="24"/>
        <v>0</v>
      </c>
      <c r="S47" s="27">
        <f t="shared" si="24"/>
        <v>0</v>
      </c>
      <c r="T47" s="28">
        <f aca="true" t="shared" si="25" ref="T47:Z47">T48+T49+T50</f>
        <v>25843600</v>
      </c>
      <c r="U47" s="28">
        <f t="shared" si="25"/>
        <v>36033096.33</v>
      </c>
      <c r="V47" s="54">
        <f t="shared" si="25"/>
        <v>28298230</v>
      </c>
      <c r="W47" s="55">
        <f t="shared" si="25"/>
        <v>24238889.83</v>
      </c>
      <c r="X47" s="54">
        <f t="shared" si="25"/>
        <v>52537119.83</v>
      </c>
      <c r="Y47" s="54">
        <f t="shared" si="25"/>
        <v>23380440</v>
      </c>
      <c r="Z47" s="54">
        <f t="shared" si="25"/>
        <v>21733250</v>
      </c>
    </row>
    <row r="48" spans="1:26" ht="39" customHeight="1">
      <c r="A48" s="10" t="s">
        <v>127</v>
      </c>
      <c r="B48" s="2" t="s">
        <v>78</v>
      </c>
      <c r="C48" s="3">
        <f t="shared" si="17"/>
        <v>0</v>
      </c>
      <c r="D48" s="3">
        <f t="shared" si="18"/>
        <v>0</v>
      </c>
      <c r="E48" s="3"/>
      <c r="F48" s="3"/>
      <c r="G48" s="3"/>
      <c r="H48" s="3">
        <f t="shared" si="19"/>
        <v>0</v>
      </c>
      <c r="I48" s="3"/>
      <c r="J48" s="3"/>
      <c r="K48" s="3"/>
      <c r="L48" s="3">
        <f t="shared" si="20"/>
        <v>0</v>
      </c>
      <c r="M48" s="3"/>
      <c r="N48" s="3"/>
      <c r="O48" s="3"/>
      <c r="P48" s="3">
        <f t="shared" si="21"/>
        <v>0</v>
      </c>
      <c r="Q48" s="3"/>
      <c r="R48" s="3"/>
      <c r="S48" s="3"/>
      <c r="T48" s="28">
        <f>964500+4305600</f>
        <v>5270100</v>
      </c>
      <c r="U48" s="28"/>
      <c r="V48" s="55">
        <v>5593300</v>
      </c>
      <c r="W48" s="55"/>
      <c r="X48" s="55">
        <f>V48+W48</f>
        <v>5593300</v>
      </c>
      <c r="Y48" s="76">
        <v>5259900</v>
      </c>
      <c r="Z48" s="76">
        <v>5272900</v>
      </c>
    </row>
    <row r="49" spans="1:26" ht="0.75" customHeight="1" hidden="1">
      <c r="A49" s="10" t="s">
        <v>79</v>
      </c>
      <c r="B49" s="2" t="s">
        <v>80</v>
      </c>
      <c r="C49" s="3">
        <f t="shared" si="17"/>
        <v>0</v>
      </c>
      <c r="D49" s="3">
        <f t="shared" si="18"/>
        <v>0</v>
      </c>
      <c r="E49" s="3"/>
      <c r="F49" s="3"/>
      <c r="G49" s="3"/>
      <c r="H49" s="3">
        <f t="shared" si="19"/>
        <v>0</v>
      </c>
      <c r="I49" s="3"/>
      <c r="J49" s="3"/>
      <c r="K49" s="3"/>
      <c r="L49" s="3">
        <f t="shared" si="20"/>
        <v>0</v>
      </c>
      <c r="M49" s="3"/>
      <c r="N49" s="3"/>
      <c r="O49" s="3"/>
      <c r="P49" s="3">
        <f t="shared" si="21"/>
        <v>0</v>
      </c>
      <c r="Q49" s="3"/>
      <c r="R49" s="3"/>
      <c r="S49" s="3"/>
      <c r="T49" s="28"/>
      <c r="U49" s="28"/>
      <c r="V49" s="54"/>
      <c r="W49" s="55"/>
      <c r="X49" s="54"/>
      <c r="Y49" s="74"/>
      <c r="Z49" s="74"/>
    </row>
    <row r="50" spans="1:26" ht="39" customHeight="1">
      <c r="A50" s="10" t="s">
        <v>128</v>
      </c>
      <c r="B50" s="2" t="s">
        <v>81</v>
      </c>
      <c r="C50" s="3">
        <f t="shared" si="17"/>
        <v>0</v>
      </c>
      <c r="D50" s="3">
        <f t="shared" si="18"/>
        <v>0</v>
      </c>
      <c r="E50" s="3"/>
      <c r="F50" s="3"/>
      <c r="G50" s="3"/>
      <c r="H50" s="3">
        <f t="shared" si="19"/>
        <v>0</v>
      </c>
      <c r="I50" s="3"/>
      <c r="J50" s="3"/>
      <c r="K50" s="3"/>
      <c r="L50" s="3">
        <f t="shared" si="20"/>
        <v>0</v>
      </c>
      <c r="M50" s="3"/>
      <c r="N50" s="3"/>
      <c r="O50" s="3"/>
      <c r="P50" s="3">
        <f t="shared" si="21"/>
        <v>0</v>
      </c>
      <c r="Q50" s="3"/>
      <c r="R50" s="3"/>
      <c r="S50" s="3"/>
      <c r="T50" s="28">
        <v>20573500</v>
      </c>
      <c r="U50" s="28">
        <v>36033096.33</v>
      </c>
      <c r="V50" s="55">
        <v>22704930</v>
      </c>
      <c r="W50" s="55">
        <v>24238889.83</v>
      </c>
      <c r="X50" s="55">
        <f>V50+W50</f>
        <v>46943819.83</v>
      </c>
      <c r="Y50" s="76">
        <v>18120540</v>
      </c>
      <c r="Z50" s="76">
        <v>16460350</v>
      </c>
    </row>
    <row r="51" spans="1:26" ht="14.25" hidden="1">
      <c r="A51" s="17"/>
      <c r="B51" s="37" t="s">
        <v>99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28">
        <v>5761900</v>
      </c>
      <c r="U51" s="28">
        <v>36033096.33</v>
      </c>
      <c r="V51" s="54">
        <f>T51+U51</f>
        <v>41794996.33</v>
      </c>
      <c r="W51" s="55">
        <v>36033096.33</v>
      </c>
      <c r="X51" s="54">
        <f>V51+W51</f>
        <v>77828092.66</v>
      </c>
      <c r="Y51" s="74"/>
      <c r="Z51" s="74"/>
    </row>
    <row r="52" spans="1:26" ht="14.25" hidden="1">
      <c r="A52" s="17"/>
      <c r="B52" s="37" t="s">
        <v>100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28">
        <v>1357900</v>
      </c>
      <c r="U52" s="28">
        <v>1357900</v>
      </c>
      <c r="V52" s="54">
        <v>1357900</v>
      </c>
      <c r="W52" s="55">
        <v>1357900</v>
      </c>
      <c r="X52" s="54">
        <v>1357900</v>
      </c>
      <c r="Y52" s="74"/>
      <c r="Z52" s="74"/>
    </row>
    <row r="53" spans="1:26" ht="14.25" hidden="1">
      <c r="A53" s="17"/>
      <c r="B53" s="37" t="s">
        <v>101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8">
        <v>1137800</v>
      </c>
      <c r="U53" s="28">
        <v>1137800</v>
      </c>
      <c r="V53" s="54">
        <v>1137800</v>
      </c>
      <c r="W53" s="55">
        <v>1137800</v>
      </c>
      <c r="X53" s="54">
        <v>1137800</v>
      </c>
      <c r="Y53" s="74"/>
      <c r="Z53" s="74"/>
    </row>
    <row r="54" spans="1:26" ht="14.25" hidden="1">
      <c r="A54" s="17"/>
      <c r="B54" s="37" t="s">
        <v>104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28">
        <f>T50-T51</f>
        <v>14811600</v>
      </c>
      <c r="U54" s="28">
        <f>U50-U51</f>
        <v>0</v>
      </c>
      <c r="V54" s="54">
        <f>V50-V51</f>
        <v>-19090066.33</v>
      </c>
      <c r="W54" s="55">
        <f>W50-W51</f>
        <v>-11794206.5</v>
      </c>
      <c r="X54" s="54">
        <f>X50-X51</f>
        <v>-30884272.83</v>
      </c>
      <c r="Y54" s="74"/>
      <c r="Z54" s="74"/>
    </row>
    <row r="55" spans="1:26" ht="53.25">
      <c r="A55" s="11" t="s">
        <v>82</v>
      </c>
      <c r="B55" s="12" t="s">
        <v>83</v>
      </c>
      <c r="C55" s="27">
        <f t="shared" si="17"/>
        <v>0</v>
      </c>
      <c r="D55" s="27">
        <f t="shared" si="18"/>
        <v>0</v>
      </c>
      <c r="E55" s="3">
        <f>E56</f>
        <v>0</v>
      </c>
      <c r="F55" s="3">
        <f>F56</f>
        <v>0</v>
      </c>
      <c r="G55" s="3">
        <f>G56</f>
        <v>0</v>
      </c>
      <c r="H55" s="27">
        <f t="shared" si="19"/>
        <v>0</v>
      </c>
      <c r="I55" s="3">
        <f>I56</f>
        <v>0</v>
      </c>
      <c r="J55" s="3">
        <f>J56</f>
        <v>0</v>
      </c>
      <c r="K55" s="3">
        <f>K56</f>
        <v>0</v>
      </c>
      <c r="L55" s="27">
        <f t="shared" si="20"/>
        <v>0</v>
      </c>
      <c r="M55" s="3">
        <f>M56</f>
        <v>0</v>
      </c>
      <c r="N55" s="3">
        <f>N56</f>
        <v>0</v>
      </c>
      <c r="O55" s="3">
        <f>O56</f>
        <v>0</v>
      </c>
      <c r="P55" s="27">
        <f t="shared" si="21"/>
        <v>0</v>
      </c>
      <c r="Q55" s="3">
        <f aca="true" t="shared" si="26" ref="Q55:X55">Q56</f>
        <v>0</v>
      </c>
      <c r="R55" s="3">
        <f t="shared" si="26"/>
        <v>0</v>
      </c>
      <c r="S55" s="3">
        <f t="shared" si="26"/>
        <v>0</v>
      </c>
      <c r="T55" s="28">
        <f t="shared" si="26"/>
        <v>0</v>
      </c>
      <c r="U55" s="28">
        <f t="shared" si="26"/>
        <v>0</v>
      </c>
      <c r="V55" s="54">
        <f t="shared" si="26"/>
        <v>0</v>
      </c>
      <c r="W55" s="55">
        <f t="shared" si="26"/>
        <v>0</v>
      </c>
      <c r="X55" s="54">
        <f t="shared" si="26"/>
        <v>0</v>
      </c>
      <c r="Y55" s="74"/>
      <c r="Z55" s="74"/>
    </row>
    <row r="56" spans="1:26" ht="27">
      <c r="A56" s="13" t="s">
        <v>84</v>
      </c>
      <c r="B56" s="14" t="s">
        <v>85</v>
      </c>
      <c r="C56" s="3">
        <f t="shared" si="17"/>
        <v>0</v>
      </c>
      <c r="D56" s="3">
        <f t="shared" si="18"/>
        <v>0</v>
      </c>
      <c r="E56" s="3"/>
      <c r="F56" s="3"/>
      <c r="G56" s="3"/>
      <c r="H56" s="3">
        <f t="shared" si="19"/>
        <v>0</v>
      </c>
      <c r="I56" s="3">
        <v>0</v>
      </c>
      <c r="J56" s="3"/>
      <c r="K56" s="3"/>
      <c r="L56" s="3">
        <f t="shared" si="20"/>
        <v>0</v>
      </c>
      <c r="M56" s="3"/>
      <c r="N56" s="3">
        <v>0</v>
      </c>
      <c r="O56" s="3"/>
      <c r="P56" s="3">
        <f t="shared" si="21"/>
        <v>0</v>
      </c>
      <c r="Q56" s="3"/>
      <c r="R56" s="3"/>
      <c r="S56" s="3"/>
      <c r="T56" s="28"/>
      <c r="U56" s="28"/>
      <c r="V56" s="54"/>
      <c r="W56" s="55"/>
      <c r="X56" s="54"/>
      <c r="Y56" s="74"/>
      <c r="Z56" s="74"/>
    </row>
    <row r="57" spans="1:26" ht="39.75">
      <c r="A57" s="15" t="s">
        <v>86</v>
      </c>
      <c r="B57" s="12" t="s">
        <v>87</v>
      </c>
      <c r="C57" s="27">
        <f t="shared" si="17"/>
        <v>0</v>
      </c>
      <c r="D57" s="27">
        <f t="shared" si="18"/>
        <v>0</v>
      </c>
      <c r="E57" s="27">
        <f>SUM(E58:E59)</f>
        <v>0</v>
      </c>
      <c r="F57" s="27">
        <f>SUM(F58:F59)</f>
        <v>0</v>
      </c>
      <c r="G57" s="27">
        <f>SUM(G58:G59)</f>
        <v>0</v>
      </c>
      <c r="H57" s="27">
        <f t="shared" si="19"/>
        <v>0</v>
      </c>
      <c r="I57" s="27">
        <f>SUM(I58:I59)</f>
        <v>0</v>
      </c>
      <c r="J57" s="27">
        <f>SUM(J58:J59)</f>
        <v>0</v>
      </c>
      <c r="K57" s="27">
        <f>SUM(K58:K59)</f>
        <v>0</v>
      </c>
      <c r="L57" s="27">
        <f t="shared" si="20"/>
        <v>0</v>
      </c>
      <c r="M57" s="27">
        <f>SUM(M58:M59)</f>
        <v>0</v>
      </c>
      <c r="N57" s="27">
        <f>SUM(N58:N59)</f>
        <v>0</v>
      </c>
      <c r="O57" s="27">
        <f>SUM(O58:O59)</f>
        <v>0</v>
      </c>
      <c r="P57" s="27">
        <f t="shared" si="21"/>
        <v>0</v>
      </c>
      <c r="Q57" s="27">
        <f>SUM(Q58:Q59)</f>
        <v>0</v>
      </c>
      <c r="R57" s="27">
        <f>SUM(R58:R59)</f>
        <v>0</v>
      </c>
      <c r="S57" s="27">
        <f>SUM(S58:S59)</f>
        <v>0</v>
      </c>
      <c r="T57" s="28">
        <f aca="true" t="shared" si="27" ref="T57:Z57">T58+T59</f>
        <v>172800</v>
      </c>
      <c r="U57" s="28">
        <f t="shared" si="27"/>
        <v>0</v>
      </c>
      <c r="V57" s="54">
        <f t="shared" si="27"/>
        <v>204400</v>
      </c>
      <c r="W57" s="55">
        <f t="shared" si="27"/>
        <v>0</v>
      </c>
      <c r="X57" s="54">
        <f t="shared" si="27"/>
        <v>204400</v>
      </c>
      <c r="Y57" s="54">
        <f t="shared" si="27"/>
        <v>204400</v>
      </c>
      <c r="Z57" s="54">
        <f t="shared" si="27"/>
        <v>204400</v>
      </c>
    </row>
    <row r="58" spans="1:26" ht="39.75">
      <c r="A58" s="16" t="s">
        <v>130</v>
      </c>
      <c r="B58" s="14" t="s">
        <v>88</v>
      </c>
      <c r="C58" s="3">
        <f t="shared" si="17"/>
        <v>0</v>
      </c>
      <c r="D58" s="3">
        <f t="shared" si="18"/>
        <v>0</v>
      </c>
      <c r="E58" s="3"/>
      <c r="F58" s="3"/>
      <c r="G58" s="3"/>
      <c r="H58" s="3">
        <f t="shared" si="19"/>
        <v>0</v>
      </c>
      <c r="I58" s="3"/>
      <c r="J58" s="3"/>
      <c r="K58" s="3"/>
      <c r="L58" s="3">
        <f t="shared" si="20"/>
        <v>0</v>
      </c>
      <c r="M58" s="3"/>
      <c r="N58" s="3"/>
      <c r="O58" s="3"/>
      <c r="P58" s="3">
        <f t="shared" si="21"/>
        <v>0</v>
      </c>
      <c r="Q58" s="3"/>
      <c r="R58" s="3"/>
      <c r="S58" s="3"/>
      <c r="T58" s="28">
        <v>16800</v>
      </c>
      <c r="U58" s="28"/>
      <c r="V58" s="55">
        <v>15200</v>
      </c>
      <c r="W58" s="55"/>
      <c r="X58" s="55">
        <f>V58+W58</f>
        <v>15200</v>
      </c>
      <c r="Y58" s="76">
        <v>15200</v>
      </c>
      <c r="Z58" s="76">
        <v>15200</v>
      </c>
    </row>
    <row r="59" spans="1:26" ht="53.25">
      <c r="A59" s="16" t="s">
        <v>129</v>
      </c>
      <c r="B59" s="14" t="s">
        <v>89</v>
      </c>
      <c r="C59" s="3">
        <f t="shared" si="17"/>
        <v>0</v>
      </c>
      <c r="D59" s="3">
        <f t="shared" si="18"/>
        <v>0</v>
      </c>
      <c r="E59" s="3"/>
      <c r="F59" s="3"/>
      <c r="G59" s="3"/>
      <c r="H59" s="3">
        <f t="shared" si="19"/>
        <v>0</v>
      </c>
      <c r="I59" s="3"/>
      <c r="J59" s="3"/>
      <c r="K59" s="3"/>
      <c r="L59" s="3">
        <f t="shared" si="20"/>
        <v>0</v>
      </c>
      <c r="M59" s="3"/>
      <c r="N59" s="3"/>
      <c r="O59" s="3"/>
      <c r="P59" s="3">
        <f t="shared" si="21"/>
        <v>0</v>
      </c>
      <c r="Q59" s="3"/>
      <c r="R59" s="3"/>
      <c r="S59" s="3"/>
      <c r="T59" s="28">
        <v>156000</v>
      </c>
      <c r="U59" s="28"/>
      <c r="V59" s="55">
        <v>189200</v>
      </c>
      <c r="W59" s="55"/>
      <c r="X59" s="55">
        <f>V59+W59</f>
        <v>189200</v>
      </c>
      <c r="Y59" s="76">
        <v>189200</v>
      </c>
      <c r="Z59" s="76">
        <v>189200</v>
      </c>
    </row>
    <row r="60" spans="1:26" ht="27">
      <c r="A60" s="15" t="s">
        <v>90</v>
      </c>
      <c r="B60" s="12" t="s">
        <v>91</v>
      </c>
      <c r="C60" s="27">
        <f>D60+H60+L60+P60</f>
        <v>0</v>
      </c>
      <c r="D60" s="27">
        <f>E60+F60+G60</f>
        <v>0</v>
      </c>
      <c r="E60" s="27">
        <f>SUM(E61:E61)</f>
        <v>0</v>
      </c>
      <c r="F60" s="27">
        <f>SUM(F61:F61)</f>
        <v>0</v>
      </c>
      <c r="G60" s="27">
        <f>SUM(G61:G61)</f>
        <v>0</v>
      </c>
      <c r="H60" s="27">
        <f t="shared" si="19"/>
        <v>0</v>
      </c>
      <c r="I60" s="27">
        <f>SUM(I61:I61)</f>
        <v>0</v>
      </c>
      <c r="J60" s="27">
        <f>SUM(J61:J61)</f>
        <v>0</v>
      </c>
      <c r="K60" s="27">
        <f>SUM(K61:K61)</f>
        <v>0</v>
      </c>
      <c r="L60" s="27">
        <f t="shared" si="20"/>
        <v>0</v>
      </c>
      <c r="M60" s="27">
        <f>SUM(M61:M61)</f>
        <v>0</v>
      </c>
      <c r="N60" s="27">
        <f>SUM(N61:N61)</f>
        <v>0</v>
      </c>
      <c r="O60" s="27">
        <f>SUM(O61:O61)</f>
        <v>0</v>
      </c>
      <c r="P60" s="27">
        <f t="shared" si="21"/>
        <v>0</v>
      </c>
      <c r="Q60" s="27">
        <f>SUM(Q61:Q61)</f>
        <v>0</v>
      </c>
      <c r="R60" s="27">
        <f>SUM(R61:R61)</f>
        <v>0</v>
      </c>
      <c r="S60" s="27">
        <f>SUM(S61:S61)</f>
        <v>0</v>
      </c>
      <c r="T60" s="28">
        <f aca="true" t="shared" si="28" ref="T60:Z60">T61</f>
        <v>1229132</v>
      </c>
      <c r="U60" s="28">
        <f t="shared" si="28"/>
        <v>103973</v>
      </c>
      <c r="V60" s="54">
        <f t="shared" si="28"/>
        <v>953900</v>
      </c>
      <c r="W60" s="55">
        <f t="shared" si="28"/>
        <v>0</v>
      </c>
      <c r="X60" s="54">
        <f t="shared" si="28"/>
        <v>953900</v>
      </c>
      <c r="Y60" s="77">
        <f t="shared" si="28"/>
        <v>953900</v>
      </c>
      <c r="Z60" s="77">
        <f t="shared" si="28"/>
        <v>953900</v>
      </c>
    </row>
    <row r="61" spans="1:26" ht="28.5" customHeight="1">
      <c r="A61" s="16" t="s">
        <v>131</v>
      </c>
      <c r="B61" s="14" t="s">
        <v>92</v>
      </c>
      <c r="C61" s="3">
        <f t="shared" si="17"/>
        <v>0</v>
      </c>
      <c r="D61" s="31">
        <f>E61+F61+G61</f>
        <v>0</v>
      </c>
      <c r="E61" s="3"/>
      <c r="F61" s="3"/>
      <c r="G61" s="3"/>
      <c r="H61" s="27">
        <f t="shared" si="19"/>
        <v>0</v>
      </c>
      <c r="I61" s="3"/>
      <c r="J61" s="3"/>
      <c r="K61" s="3"/>
      <c r="L61" s="27">
        <f t="shared" si="20"/>
        <v>0</v>
      </c>
      <c r="M61" s="3"/>
      <c r="N61" s="3"/>
      <c r="O61" s="3"/>
      <c r="P61" s="27">
        <f t="shared" si="21"/>
        <v>0</v>
      </c>
      <c r="Q61" s="3"/>
      <c r="R61" s="3"/>
      <c r="S61" s="3"/>
      <c r="T61" s="28">
        <f>1137800+4032+87300</f>
        <v>1229132</v>
      </c>
      <c r="U61" s="28">
        <f>32501+71472</f>
        <v>103973</v>
      </c>
      <c r="V61" s="55">
        <v>953900</v>
      </c>
      <c r="W61" s="55"/>
      <c r="X61" s="55">
        <f>V61+W61</f>
        <v>953900</v>
      </c>
      <c r="Y61" s="76">
        <v>953900</v>
      </c>
      <c r="Z61" s="76">
        <v>953900</v>
      </c>
    </row>
    <row r="62" spans="1:26" ht="27">
      <c r="A62" s="38" t="s">
        <v>93</v>
      </c>
      <c r="B62" s="7" t="s">
        <v>94</v>
      </c>
      <c r="C62" s="27">
        <f>D62+H62+L62+P62</f>
        <v>0</v>
      </c>
      <c r="D62" s="27">
        <f>E62+F62+G62</f>
        <v>0</v>
      </c>
      <c r="E62" s="27">
        <f>SUM(E63:E63)</f>
        <v>0</v>
      </c>
      <c r="F62" s="27">
        <f>SUM(F63:F63)</f>
        <v>0</v>
      </c>
      <c r="G62" s="27">
        <f>SUM(G63:G63)</f>
        <v>0</v>
      </c>
      <c r="H62" s="27">
        <f t="shared" si="19"/>
        <v>0</v>
      </c>
      <c r="I62" s="27">
        <f>SUM(I63:I63)</f>
        <v>0</v>
      </c>
      <c r="J62" s="27">
        <f>SUM(J63:J63)</f>
        <v>0</v>
      </c>
      <c r="K62" s="27">
        <f>SUM(K63:K63)</f>
        <v>0</v>
      </c>
      <c r="L62" s="27">
        <f t="shared" si="20"/>
        <v>0</v>
      </c>
      <c r="M62" s="27">
        <f>SUM(M63:M63)</f>
        <v>0</v>
      </c>
      <c r="N62" s="27">
        <f>SUM(N63:N63)</f>
        <v>0</v>
      </c>
      <c r="O62" s="27">
        <f>SUM(O63:O63)</f>
        <v>0</v>
      </c>
      <c r="P62" s="27">
        <f t="shared" si="21"/>
        <v>0</v>
      </c>
      <c r="Q62" s="27">
        <f>SUM(Q63:Q63)</f>
        <v>0</v>
      </c>
      <c r="R62" s="27">
        <f>SUM(R63:R63)</f>
        <v>0</v>
      </c>
      <c r="S62" s="27">
        <f>SUM(S63:S63)</f>
        <v>0</v>
      </c>
      <c r="T62" s="28">
        <f>T63</f>
        <v>0</v>
      </c>
      <c r="U62" s="28">
        <f>U63</f>
        <v>0</v>
      </c>
      <c r="V62" s="54">
        <f>V63</f>
        <v>0</v>
      </c>
      <c r="W62" s="55">
        <f>W63</f>
        <v>0</v>
      </c>
      <c r="X62" s="54">
        <f>X63</f>
        <v>0</v>
      </c>
      <c r="Y62" s="74"/>
      <c r="Z62" s="74"/>
    </row>
    <row r="63" spans="1:26" ht="27">
      <c r="A63" s="39" t="s">
        <v>95</v>
      </c>
      <c r="B63" s="40" t="s">
        <v>96</v>
      </c>
      <c r="C63" s="3">
        <f>D63+H63+L63+P63</f>
        <v>0</v>
      </c>
      <c r="D63" s="31">
        <f>E63+F63+G63</f>
        <v>0</v>
      </c>
      <c r="E63" s="3"/>
      <c r="F63" s="3"/>
      <c r="G63" s="3"/>
      <c r="H63" s="27">
        <f t="shared" si="19"/>
        <v>0</v>
      </c>
      <c r="I63" s="3"/>
      <c r="J63" s="3"/>
      <c r="K63" s="3"/>
      <c r="L63" s="27">
        <f t="shared" si="20"/>
        <v>0</v>
      </c>
      <c r="M63" s="3"/>
      <c r="N63" s="3"/>
      <c r="O63" s="3"/>
      <c r="P63" s="27">
        <f t="shared" si="21"/>
        <v>0</v>
      </c>
      <c r="Q63" s="3"/>
      <c r="R63" s="3"/>
      <c r="S63" s="3"/>
      <c r="T63" s="28"/>
      <c r="U63" s="28"/>
      <c r="V63" s="54">
        <f>T63+U63</f>
        <v>0</v>
      </c>
      <c r="W63" s="55"/>
      <c r="X63" s="54">
        <f>V63+W63</f>
        <v>0</v>
      </c>
      <c r="Y63" s="74"/>
      <c r="Z63" s="74"/>
    </row>
    <row r="64" spans="1:26" ht="12.75" customHeight="1">
      <c r="A64" s="5"/>
      <c r="B64" s="9" t="s">
        <v>97</v>
      </c>
      <c r="C64" s="41">
        <f>D64+H64+L64+P64</f>
        <v>0</v>
      </c>
      <c r="D64" s="42">
        <f>E64+F64+G64</f>
        <v>0</v>
      </c>
      <c r="E64" s="42">
        <f>E7+E45</f>
        <v>0</v>
      </c>
      <c r="F64" s="42">
        <f>F7+F45</f>
        <v>0</v>
      </c>
      <c r="G64" s="42">
        <f>G7+G45</f>
        <v>0</v>
      </c>
      <c r="H64" s="42">
        <f t="shared" si="19"/>
        <v>0</v>
      </c>
      <c r="I64" s="42">
        <f>I7+I45</f>
        <v>0</v>
      </c>
      <c r="J64" s="42">
        <f>J7+J45</f>
        <v>0</v>
      </c>
      <c r="K64" s="42">
        <f>K7+K45</f>
        <v>0</v>
      </c>
      <c r="L64" s="42">
        <f t="shared" si="20"/>
        <v>0</v>
      </c>
      <c r="M64" s="42">
        <f>M7+M45</f>
        <v>0</v>
      </c>
      <c r="N64" s="42">
        <f>N7+N45</f>
        <v>0</v>
      </c>
      <c r="O64" s="42">
        <f>O7+O45</f>
        <v>0</v>
      </c>
      <c r="P64" s="42">
        <f t="shared" si="21"/>
        <v>0</v>
      </c>
      <c r="Q64" s="42">
        <f>Q7+Q45</f>
        <v>0</v>
      </c>
      <c r="R64" s="42">
        <f>R7+R45</f>
        <v>0</v>
      </c>
      <c r="S64" s="42">
        <f>S7+S45</f>
        <v>0</v>
      </c>
      <c r="T64" s="28">
        <f aca="true" t="shared" si="29" ref="T64:Z64">T45+T7</f>
        <v>28396532</v>
      </c>
      <c r="U64" s="28">
        <f t="shared" si="29"/>
        <v>36137069.33</v>
      </c>
      <c r="V64" s="54">
        <f t="shared" si="29"/>
        <v>32277530</v>
      </c>
      <c r="W64" s="55">
        <f t="shared" si="29"/>
        <v>24238889.83</v>
      </c>
      <c r="X64" s="54">
        <f t="shared" si="29"/>
        <v>56516419.83</v>
      </c>
      <c r="Y64" s="54">
        <f t="shared" si="29"/>
        <v>27432740</v>
      </c>
      <c r="Z64" s="54">
        <f t="shared" si="29"/>
        <v>25847550</v>
      </c>
    </row>
    <row r="65" spans="2:24" ht="14.25" hidden="1">
      <c r="B65" s="43" t="s">
        <v>102</v>
      </c>
      <c r="T65" s="44">
        <f>T64-T51-T52-T53</f>
        <v>20138932</v>
      </c>
      <c r="U65" s="44"/>
      <c r="V65" s="45"/>
      <c r="W65" s="44"/>
      <c r="X65" s="45"/>
    </row>
    <row r="66" spans="2:24" ht="14.25" hidden="1">
      <c r="B66" s="23" t="s">
        <v>103</v>
      </c>
      <c r="C66" s="46">
        <f>E64+F64+G64+I64+J64+K64+M64+N64+O64+Q64+R64+S64</f>
        <v>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7"/>
      <c r="U66" s="47"/>
      <c r="V66" s="48"/>
      <c r="W66" s="47"/>
      <c r="X66" s="48"/>
    </row>
    <row r="67" spans="2:24" ht="14.25" hidden="1">
      <c r="B67" s="49" t="s">
        <v>105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7">
        <f>T64-T7</f>
        <v>27245532</v>
      </c>
      <c r="U67" s="47"/>
      <c r="V67" s="48"/>
      <c r="W67" s="47"/>
      <c r="X67" s="48"/>
    </row>
    <row r="68" spans="2:24" ht="14.25" hidden="1">
      <c r="B68" s="49" t="s">
        <v>106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7">
        <f>T64-T51</f>
        <v>22634632</v>
      </c>
      <c r="U68" s="47"/>
      <c r="V68" s="48"/>
      <c r="W68" s="47"/>
      <c r="X68" s="48"/>
    </row>
    <row r="69" spans="2:24" ht="14.25" hidden="1">
      <c r="B69" s="49" t="s">
        <v>107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7">
        <f>T68-T66</f>
        <v>22634632</v>
      </c>
      <c r="U69" s="47"/>
      <c r="V69" s="48"/>
      <c r="W69" s="47"/>
      <c r="X69" s="48"/>
    </row>
    <row r="70" spans="20:24" ht="23.25" customHeight="1" hidden="1">
      <c r="T70" s="44"/>
      <c r="U70" s="44"/>
      <c r="V70" s="45"/>
      <c r="W70" s="44"/>
      <c r="X70" s="45">
        <f>X64-'[1]прил.4'!$Y$521</f>
        <v>-8313303.509999998</v>
      </c>
    </row>
    <row r="71" spans="20:24" ht="0.75" customHeight="1" hidden="1">
      <c r="T71" s="44"/>
      <c r="U71" s="44"/>
      <c r="V71" s="45">
        <f>63382601.33-V64</f>
        <v>31105071.33</v>
      </c>
      <c r="W71" s="44"/>
      <c r="X71" s="45">
        <f>63382601.33-X64</f>
        <v>6866181.5</v>
      </c>
    </row>
    <row r="72" spans="20:24" ht="15" hidden="1">
      <c r="T72" s="44"/>
      <c r="U72" s="44"/>
      <c r="V72" s="50">
        <f>5761900+36137069.33</f>
        <v>41898969.33</v>
      </c>
      <c r="W72" s="44"/>
      <c r="X72" s="50">
        <f>5761900+36137069.33</f>
        <v>41898969.33</v>
      </c>
    </row>
    <row r="73" spans="20:24" ht="14.25" hidden="1">
      <c r="T73" s="44"/>
      <c r="U73" s="44"/>
      <c r="V73" s="51">
        <f>V72-41795000</f>
        <v>103969.32999999821</v>
      </c>
      <c r="W73" s="44"/>
      <c r="X73" s="51">
        <f>X72-41795000</f>
        <v>103969.32999999821</v>
      </c>
    </row>
    <row r="74" spans="20:24" ht="14.25" hidden="1">
      <c r="T74" s="44"/>
      <c r="U74" s="44"/>
      <c r="V74" s="51">
        <f>32501</f>
        <v>32501</v>
      </c>
      <c r="W74" s="44"/>
      <c r="X74" s="51">
        <f>32501</f>
        <v>32501</v>
      </c>
    </row>
    <row r="75" spans="20:24" ht="14.25" hidden="1">
      <c r="T75" s="44"/>
      <c r="U75" s="44"/>
      <c r="V75" s="51">
        <f>V73-V74</f>
        <v>71468.32999999821</v>
      </c>
      <c r="W75" s="44"/>
      <c r="X75" s="51">
        <f>X73-X74</f>
        <v>71468.32999999821</v>
      </c>
    </row>
    <row r="76" spans="20:24" ht="14.25" hidden="1">
      <c r="T76" s="44"/>
      <c r="U76" s="44"/>
      <c r="V76" s="51"/>
      <c r="W76" s="44"/>
      <c r="X76" s="51"/>
    </row>
    <row r="77" spans="20:24" ht="14.25" hidden="1">
      <c r="T77" s="44"/>
      <c r="U77" s="44"/>
      <c r="V77" s="52">
        <f>53178563.73-64829723.34</f>
        <v>-11651159.610000007</v>
      </c>
      <c r="W77" s="44"/>
      <c r="X77" s="51">
        <f>11651159.61</f>
        <v>11651159.61</v>
      </c>
    </row>
    <row r="78" spans="20:24" ht="14.25" hidden="1">
      <c r="T78" s="44"/>
      <c r="U78" s="44"/>
      <c r="V78" s="51"/>
      <c r="W78" s="44"/>
      <c r="X78" s="51" t="s">
        <v>111</v>
      </c>
    </row>
    <row r="79" spans="20:24" ht="14.25" hidden="1">
      <c r="T79" s="44"/>
      <c r="U79" s="44"/>
      <c r="V79" s="51"/>
      <c r="W79" s="44"/>
      <c r="X79" s="51">
        <f>X70+X77</f>
        <v>3337856.1000000015</v>
      </c>
    </row>
    <row r="80" spans="20:24" ht="14.25">
      <c r="T80" s="44"/>
      <c r="U80" s="44"/>
      <c r="V80" s="51"/>
      <c r="W80" s="44"/>
      <c r="X80" s="51"/>
    </row>
    <row r="81" spans="20:24" ht="14.25">
      <c r="T81" s="44"/>
      <c r="U81" s="44"/>
      <c r="V81" s="51"/>
      <c r="W81" s="44"/>
      <c r="X81" s="51"/>
    </row>
    <row r="82" spans="20:24" ht="14.25">
      <c r="T82" s="44"/>
      <c r="U82" s="44"/>
      <c r="V82" s="51"/>
      <c r="W82" s="44"/>
      <c r="X82" s="51"/>
    </row>
    <row r="83" spans="20:24" ht="14.25">
      <c r="T83" s="44"/>
      <c r="U83" s="44"/>
      <c r="V83" s="51"/>
      <c r="W83" s="44"/>
      <c r="X83" s="51"/>
    </row>
    <row r="84" spans="20:24" ht="14.25">
      <c r="T84" s="44"/>
      <c r="U84" s="44"/>
      <c r="V84" s="51"/>
      <c r="W84" s="44"/>
      <c r="X84" s="51"/>
    </row>
    <row r="85" spans="20:24" ht="14.25">
      <c r="T85" s="44"/>
      <c r="U85" s="44"/>
      <c r="V85" s="51"/>
      <c r="W85" s="44"/>
      <c r="X85" s="51"/>
    </row>
    <row r="86" spans="20:24" ht="14.25">
      <c r="T86" s="44"/>
      <c r="U86" s="44"/>
      <c r="V86" s="51"/>
      <c r="W86" s="44"/>
      <c r="X86" s="51"/>
    </row>
    <row r="87" spans="20:24" ht="14.25">
      <c r="T87" s="44"/>
      <c r="U87" s="44"/>
      <c r="V87" s="51"/>
      <c r="W87" s="44"/>
      <c r="X87" s="51"/>
    </row>
    <row r="88" spans="22:24" ht="14.25">
      <c r="V88" s="51"/>
      <c r="X88" s="51"/>
    </row>
    <row r="89" spans="22:24" ht="14.25">
      <c r="V89" s="51"/>
      <c r="X89" s="51"/>
    </row>
    <row r="90" spans="22:24" ht="14.25">
      <c r="V90" s="51"/>
      <c r="X90" s="51"/>
    </row>
    <row r="91" spans="22:24" ht="14.25">
      <c r="V91" s="51"/>
      <c r="X91" s="51"/>
    </row>
    <row r="92" spans="22:24" ht="14.25">
      <c r="V92" s="51"/>
      <c r="X92" s="51"/>
    </row>
    <row r="93" spans="22:24" ht="14.25">
      <c r="V93" s="51"/>
      <c r="X93" s="51"/>
    </row>
    <row r="94" spans="22:24" ht="14.25">
      <c r="V94" s="51"/>
      <c r="X94" s="51"/>
    </row>
    <row r="95" spans="22:24" ht="14.25">
      <c r="V95" s="51"/>
      <c r="X95" s="51"/>
    </row>
    <row r="96" spans="22:24" ht="14.25">
      <c r="V96" s="51"/>
      <c r="X96" s="51"/>
    </row>
    <row r="97" spans="22:24" ht="14.25">
      <c r="V97" s="51"/>
      <c r="X97" s="51"/>
    </row>
    <row r="98" spans="22:24" ht="14.25">
      <c r="V98" s="51"/>
      <c r="X98" s="51"/>
    </row>
    <row r="99" spans="22:24" ht="14.25">
      <c r="V99" s="51"/>
      <c r="X99" s="51"/>
    </row>
    <row r="100" spans="22:24" ht="14.25">
      <c r="V100" s="51"/>
      <c r="X100" s="51"/>
    </row>
    <row r="101" spans="22:24" ht="14.25">
      <c r="V101" s="51"/>
      <c r="X101" s="51"/>
    </row>
    <row r="102" spans="22:24" ht="14.25">
      <c r="V102" s="51"/>
      <c r="X102" s="51"/>
    </row>
    <row r="103" spans="22:24" ht="14.25">
      <c r="V103" s="51"/>
      <c r="X103" s="51"/>
    </row>
    <row r="104" spans="22:24" ht="14.25">
      <c r="V104" s="51"/>
      <c r="X104" s="51"/>
    </row>
    <row r="105" spans="22:24" ht="14.25">
      <c r="V105" s="51"/>
      <c r="X105" s="51"/>
    </row>
    <row r="106" spans="22:24" ht="14.25">
      <c r="V106" s="51"/>
      <c r="X106" s="51"/>
    </row>
    <row r="107" spans="22:24" ht="14.25">
      <c r="V107" s="51"/>
      <c r="X107" s="51"/>
    </row>
    <row r="108" spans="22:24" ht="14.25">
      <c r="V108" s="51"/>
      <c r="X108" s="51"/>
    </row>
    <row r="109" spans="22:24" ht="14.25">
      <c r="V109" s="51"/>
      <c r="X109" s="51"/>
    </row>
    <row r="110" spans="22:24" ht="14.25">
      <c r="V110" s="51"/>
      <c r="X110" s="51"/>
    </row>
    <row r="111" spans="22:24" ht="14.25">
      <c r="V111" s="51"/>
      <c r="X111" s="51"/>
    </row>
    <row r="112" spans="22:24" ht="14.25">
      <c r="V112" s="51"/>
      <c r="X112" s="51"/>
    </row>
  </sheetData>
  <sheetProtection/>
  <mergeCells count="5">
    <mergeCell ref="A2:S2"/>
    <mergeCell ref="A4:P4"/>
    <mergeCell ref="R4:S4"/>
    <mergeCell ref="A3:X3"/>
    <mergeCell ref="D5:S5"/>
  </mergeCells>
  <printOptions/>
  <pageMargins left="0.7086614173228347" right="0" top="0.5511811023622047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MazhorovaEA</dc:creator>
  <cp:keywords/>
  <dc:description/>
  <cp:lastModifiedBy>Buh1</cp:lastModifiedBy>
  <cp:lastPrinted>2017-02-25T07:29:50Z</cp:lastPrinted>
  <dcterms:created xsi:type="dcterms:W3CDTF">2013-01-14T08:26:22Z</dcterms:created>
  <dcterms:modified xsi:type="dcterms:W3CDTF">2017-02-25T07:30:02Z</dcterms:modified>
  <cp:category/>
  <cp:version/>
  <cp:contentType/>
  <cp:contentStatus/>
</cp:coreProperties>
</file>