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1364" windowHeight="7704" activeTab="4"/>
  </bookViews>
  <sheets>
    <sheet name="3" sheetId="1" r:id="rId1"/>
    <sheet name="4" sheetId="2" r:id="rId2"/>
    <sheet name="5" sheetId="3" r:id="rId3"/>
    <sheet name="6" sheetId="4" r:id="rId4"/>
    <sheet name="2" sheetId="5" r:id="rId5"/>
  </sheets>
  <definedNames/>
  <calcPr fullCalcOnLoad="1"/>
</workbook>
</file>

<file path=xl/sharedStrings.xml><?xml version="1.0" encoding="utf-8"?>
<sst xmlns="http://schemas.openxmlformats.org/spreadsheetml/2006/main" count="1136" uniqueCount="334">
  <si>
    <t>Уплата налогов, сборов и иных платежей</t>
  </si>
  <si>
    <t>Дотации из РФФПП на выравнивание уровня  бюджетной обеспеченности(2 часть  РФФПП)</t>
  </si>
  <si>
    <t>Субвенции по осуществлению полномочий по  первичному воинскому учету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</si>
  <si>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</si>
  <si>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</si>
  <si>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Благоустройство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</si>
  <si>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</si>
  <si>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</si>
  <si>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год</t>
  </si>
  <si>
    <t>Дотации поселениям   в расчете на 1 жителя  (1 часть  РФФПП)</t>
  </si>
  <si>
    <t>Всего</t>
  </si>
  <si>
    <t xml:space="preserve">Иные межбюджетные трансферты 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</si>
  <si>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</si>
  <si>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</si>
  <si>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Социальная политика</t>
  </si>
  <si>
    <t>10</t>
  </si>
  <si>
    <t>Пенсионное обеспечение</t>
  </si>
  <si>
    <t>01</t>
  </si>
  <si>
    <t>Жилищное хозяйство</t>
  </si>
  <si>
    <t>Благоустройство(ТБО и ЖБО)</t>
  </si>
  <si>
    <t>Благоустройство(улич.освещ)</t>
  </si>
  <si>
    <t>Культура и  кинематография</t>
  </si>
  <si>
    <t>2014 год</t>
  </si>
  <si>
    <t>Другие вопросы в области национальной экономики</t>
  </si>
  <si>
    <t>Органы юстиции</t>
  </si>
  <si>
    <t>Коммунальное хозяйство</t>
  </si>
  <si>
    <t>Другие вопросы в области жилищно-коммунального хозяйства(ДОР.деят)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</si>
  <si>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</si>
  <si>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</si>
  <si>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</si>
  <si>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Целевая программа "Чистая вода на 2011 - 2013 годы"</t>
  </si>
  <si>
    <t>Пенсии за выслугу лет</t>
  </si>
  <si>
    <t>Охрана окружающей среды</t>
  </si>
  <si>
    <t>Другие вопросы в области охраны окружающей среды</t>
  </si>
  <si>
    <t>Иные межбюджетные трансферты</t>
  </si>
  <si>
    <t>Иные выплаты персоналу, за исключением фонда оплаты труда</t>
  </si>
  <si>
    <t>Пособия и компенсации гражданам и иные социальные выплаты, кроме публичных нормативных обязательств</t>
  </si>
  <si>
    <t>ВЫБОРЫ</t>
  </si>
  <si>
    <t>субсидия</t>
  </si>
  <si>
    <t>Субвенции по осуществлению федеральных полномочий по государственной регистрации актов гражданского состояния</t>
  </si>
  <si>
    <t>Целевая программа "Комплексные меры пожарной безопасностина обьектах социального назначения и жилищного фонда в районе на 2013 -2015 годы"</t>
  </si>
  <si>
    <t>Целевая программа ХМАО-Югры"Укрепление пожарной безопасности в Ханты-Мансийском автономном округе-Югре в 2011-2013 годахи на период до 2015 года"</t>
  </si>
  <si>
    <t xml:space="preserve"> ЦП"Обеспечение экологической безопасности в Нижневартовском районе  в 2012-2014годах"</t>
  </si>
  <si>
    <t>Другие вопросы в области национальной безопасности и правоохранительной деятельности</t>
  </si>
  <si>
    <t>Дотации на поддержку мер по обеспечению сбалансированности бюджета поселения</t>
  </si>
  <si>
    <t>Всего межбюд жетных трансфер тов</t>
  </si>
  <si>
    <t xml:space="preserve">Плановый </t>
  </si>
  <si>
    <t>период</t>
  </si>
  <si>
    <t>Физическая культура</t>
  </si>
  <si>
    <t>Администрация сельского поселения Покур</t>
  </si>
  <si>
    <t>Дорожное хозяйство(дорожные фонды)</t>
  </si>
  <si>
    <t>Резервные средства</t>
  </si>
  <si>
    <t>сельского поселения Покур</t>
  </si>
  <si>
    <t>5000059</t>
  </si>
  <si>
    <t xml:space="preserve"> Закупка товаров, работ, услуг в сфере информационно-коммуникационных технологий </t>
  </si>
  <si>
    <t>Ведомственная целевая программа " Обеспечение реализации полномочий администрации с.п.Покур на 2014-2016гг"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</si>
  <si>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</si>
  <si>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</si>
  <si>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</si>
  <si>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</si>
  <si>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50.0.0204</t>
  </si>
  <si>
    <t>Иные бюджетные ассигнования</t>
  </si>
  <si>
    <t>Расходы на выплаты персоналу казенных учреждений</t>
  </si>
  <si>
    <t>НАЦИОНАЛЬНАЯ ОБОРОНА</t>
  </si>
  <si>
    <t>ОБЩЕГОСУДАРСТВЕННЫЕ ВОПРОСЫ</t>
  </si>
  <si>
    <t>42.0.0000</t>
  </si>
  <si>
    <t>42.0.2101</t>
  </si>
  <si>
    <t>55.0.2100</t>
  </si>
  <si>
    <t>Субсидии юридическим лицам (кроме некоммерческих организаций), индивидуальным предпринимателям, физическим лицам</t>
  </si>
  <si>
    <t>ЖИЛИЩНО-КОММУНАЛЬНОЕ ХОЗЯЙСТВО</t>
  </si>
  <si>
    <t>ВР</t>
  </si>
  <si>
    <t>ЦСР</t>
  </si>
  <si>
    <t xml:space="preserve">        Сумма на год</t>
  </si>
  <si>
    <t>Приложение 5 к решению</t>
  </si>
  <si>
    <t>Муниципальная программа"Развитие транспортной системы сельского поселения Покур на 2014-2020 годы"</t>
  </si>
  <si>
    <t>Функционирование высшего должностного лица субъекта Российской Федерации и муниципального образования</t>
  </si>
  <si>
    <t>42.0.5420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</si>
  <si>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</si>
  <si>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</si>
  <si>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</si>
  <si>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программа: «Управление муниципальным имуществом на территории сельского поселения Покур на 2014 - 2020 годы»</t>
  </si>
  <si>
    <t>Субсидии в целях обеспечения страхования имущества муниципальных образований автономного округа в рамках государственной программы "Управление государственным имуществом Ханты-Мансийского автономного округа – Югры на 2014 – 2020 годы"  в рамках муниципальной программы «Управление муниципальным имуществом на территории сельского поселения Покур на 2014 - 2020 годы»(бюджет округа)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</si>
  <si>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</si>
  <si>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</si>
  <si>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</si>
  <si>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Расходы на реализацию мероприятий в рамках ведомственной программы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</si>
  <si>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>Расходы на реализацию мероприятий в рамках ведомственной программы   "Мероприятия в области информационно-коммуникационных технологий и связи сельского поселения Покур на  2016 – 2018 годы"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</si>
  <si>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</si>
  <si>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>Расходы на реализацию мероприятий в рамках ведомственной программы "Энергосбережение и повышение энергетической эффективности на территории  сельского поселения Покур на 2016-2018 годы"</t>
  </si>
  <si>
    <t>Прочая закупка товаров, работ и услуг для обеспечения государственных (муниципальных) нужд</t>
  </si>
  <si>
    <t>Расходы на реализацию мероприятий в рамках ведомственной программы "Благоустройство и озеленение сельского поселения Покур на 2016-2018 годы"</t>
  </si>
  <si>
    <t>Пособия, компенсации и иные социальные выплаты гражданам, кроме публичных нормативных обязательств</t>
  </si>
  <si>
    <t>Иные межбюджетные трансферты из бюджета поселения бюджету муниципального района на  реализацию мероприятий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качесвенными коммунальными услугами" муниципальной программы района "Развитие жилищно-коммунального комплекса и повышение энергетической эффективности в Нижневартовском районе на 2014-2020 годы" в рамках в рамках ведомственной программы   "Мероприятия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</si>
  <si>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>Приложение 6 к решению</t>
  </si>
  <si>
    <t>Приложение 7 к решению</t>
  </si>
  <si>
    <t>Приложение 8 к решению</t>
  </si>
  <si>
    <t>Приложение 9  к решению</t>
  </si>
  <si>
    <t xml:space="preserve"> Иные межбюджетные трансферты на создание условий для деятельности народных дружин в рамках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2014-2020 гг" в рамках муниципальной программы "Профилактика правонарушений в сфере общественного порядка в Нижневартовском районе на 2014-2020 годы"  в рамках муниципальной программы  «Профилактика правонарушений в сфере общественного порядка в сельском поселении Покур на 2014-2020 годы»</t>
  </si>
  <si>
    <t>Софинансирование межбюджетных трансфертов для создания условий для деятельности народных дружин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 в рамках муниципальной  программы «Профилактика правонарушений в сфере общественного порядка в сельском поселении Покур на 2014-2020 годы»(бюджет поселения)</t>
  </si>
  <si>
    <r>
      <t xml:space="preserve"> </t>
    </r>
    <r>
      <rPr>
        <b/>
        <sz val="11"/>
        <rFont val="Times New Roman"/>
        <family val="1"/>
      </rPr>
      <t>53.0.00.00000</t>
    </r>
  </si>
  <si>
    <r>
      <t xml:space="preserve"> </t>
    </r>
    <r>
      <rPr>
        <b/>
        <sz val="10"/>
        <rFont val="Times New Roman"/>
        <family val="1"/>
      </rPr>
      <t>53.0.00.00000</t>
    </r>
  </si>
  <si>
    <t>Софинансирование государственной программы  "Управление государственным имуществом Ханты-Мансийского автономного округа – Югры на 2014 – 2020 годы" в рамках муниципальной программы «Управление муниципальным имуществом на территории сельского поселения Покур на 2014 - 2020 годы»(бюджет поселения)</t>
  </si>
  <si>
    <t>Муниципальная программа «Профилактика правонарушений в сфере общественного порядка в сельском поселении Покур на 2014-2020 годы»</t>
  </si>
  <si>
    <t xml:space="preserve"> 09.1.2100 </t>
  </si>
  <si>
    <t xml:space="preserve"> 09.1.0000 </t>
  </si>
  <si>
    <t>2017 год</t>
  </si>
  <si>
    <t>местные доходы</t>
  </si>
  <si>
    <t>МБТбюджет</t>
  </si>
  <si>
    <t>итого</t>
  </si>
  <si>
    <t>не хватает</t>
  </si>
  <si>
    <t>МОП</t>
  </si>
  <si>
    <t>спорт</t>
  </si>
  <si>
    <t>вед</t>
  </si>
  <si>
    <t>мун</t>
  </si>
  <si>
    <r>
      <t xml:space="preserve">Добровольные формирования - </t>
    </r>
    <r>
      <rPr>
        <b/>
        <u val="single"/>
        <sz val="8"/>
        <rFont val="Times New Roman"/>
        <family val="1"/>
      </rPr>
      <t>*.**.5443 «</t>
    </r>
    <r>
      <rPr>
        <sz val="8"/>
        <rFont val="Times New Roman"/>
        <family val="1"/>
      </rPr>
      <t xml:space="preserve">Иные межбюджетные трансферты 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Ханты-Мансийском автономном округе - Югре в 2014-2020 годах"  в рамках </t>
    </r>
    <r>
      <rPr>
        <b/>
        <u val="single"/>
        <sz val="8"/>
        <rFont val="Times New Roman"/>
        <family val="1"/>
      </rPr>
      <t>муниципальной программы «указываете программу поселения»</t>
    </r>
  </si>
  <si>
    <t>55.0.00.00000</t>
  </si>
  <si>
    <t xml:space="preserve"> 50.0.00.89240</t>
  </si>
  <si>
    <t>52.0.00.20610</t>
  </si>
  <si>
    <t>Резервный фонд в рамках ведомственной целевой программы«Организация бюджетного процесса в сельском поселения Покур на 2016-2018 годы"</t>
  </si>
  <si>
    <t>50.0.00.99990</t>
  </si>
  <si>
    <r>
      <t xml:space="preserve">ЗАГС - </t>
    </r>
    <r>
      <rPr>
        <b/>
        <u val="single"/>
        <sz val="8"/>
        <rFont val="Times New Roman"/>
        <family val="1"/>
      </rPr>
      <t>*.**.5931</t>
    </r>
    <r>
      <rPr>
        <sz val="8"/>
        <rFont val="Times New Roman"/>
        <family val="1"/>
      </rPr>
      <t xml:space="preserve"> «Осуществление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 полномочий Российской Федерации на государственную регистрацию актов гражданского состояния в рамках подпрограммы "Создание условий для выполнения функций, направленных на обеспечение прав и законных интересов жителей Ханты-Мансийского автономного округа - Югры в отдельных сферах жизнедеятельности"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 -Мансийском автономном округе -Югре в 2014-2020 годах"(бюджет автономного округа), в рамках ведомственной целевой программы "</t>
    </r>
    <r>
      <rPr>
        <b/>
        <i/>
        <sz val="8"/>
        <rFont val="Times New Roman"/>
        <family val="1"/>
      </rPr>
      <t>программа поселения</t>
    </r>
    <r>
      <rPr>
        <sz val="8"/>
        <rFont val="Times New Roman"/>
        <family val="1"/>
      </rPr>
      <t xml:space="preserve"> на 2015-2017 годы»;</t>
    </r>
  </si>
  <si>
    <r>
      <t xml:space="preserve">ВУС - </t>
    </r>
    <r>
      <rPr>
        <b/>
        <u val="single"/>
        <sz val="8"/>
        <rFont val="Times New Roman"/>
        <family val="1"/>
      </rPr>
      <t xml:space="preserve">*.**.5118 </t>
    </r>
    <r>
      <rPr>
        <sz val="8"/>
        <rFont val="Times New Roman"/>
        <family val="1"/>
      </rPr>
      <t>«Осуществление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ведомственной целевой программы "</t>
    </r>
    <r>
      <rPr>
        <b/>
        <i/>
        <sz val="8"/>
        <rFont val="Times New Roman"/>
        <family val="1"/>
      </rPr>
      <t>программа поселения</t>
    </r>
    <r>
      <rPr>
        <sz val="8"/>
        <rFont val="Times New Roman"/>
        <family val="1"/>
      </rPr>
      <t xml:space="preserve"> на 2015-2017 годы»;</t>
    </r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</si>
  <si>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 на 2014-2020гг" (МБТ) в рамках ведомственной программы  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</si>
  <si>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>Расходы на реализацию мероприятий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</si>
  <si>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</si>
  <si>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Расходы на реализацию мероприятий   в рамках муниципальной программы «Развитие транспортной системы сельского поселения Покур на 2014-2020годы»</t>
  </si>
  <si>
    <t xml:space="preserve"> </t>
  </si>
  <si>
    <t>Уплата налога на имущество организаций и земельного налога</t>
  </si>
  <si>
    <t>40.0.00.82300</t>
  </si>
  <si>
    <t>40.0.00.S2300</t>
  </si>
  <si>
    <t>41.0.00.99990</t>
  </si>
  <si>
    <t>41.0.00.00000</t>
  </si>
  <si>
    <t>40.0.00.00000</t>
  </si>
  <si>
    <t>Ведомственная целевая программа "Обеспечение реализации отдельных  полномочий администрации сельского поселения Покур на 2016-2018 годы"</t>
  </si>
  <si>
    <t>50.0.00.00000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</si>
  <si>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 на 2016-2018 годы"</t>
  </si>
  <si>
    <t>50.0.00.02030</t>
  </si>
  <si>
    <t>50.0.00.02400</t>
  </si>
  <si>
    <t>Расходы на обеспечение функций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 на 2016-2018 годы"</t>
  </si>
  <si>
    <t xml:space="preserve"> 50.0.00.02040</t>
  </si>
  <si>
    <t>Сирена + публ.в газете+ членскик взносы совет глав</t>
  </si>
  <si>
    <t>уплата налога на имущ.орг</t>
  </si>
  <si>
    <t>0104без.МБТ+льг.ком.прож.в гост</t>
  </si>
  <si>
    <t>семин.обуч.44ФЗ</t>
  </si>
  <si>
    <t xml:space="preserve"> 50.0.00.99990</t>
  </si>
  <si>
    <t>Глава</t>
  </si>
  <si>
    <t>дороги</t>
  </si>
  <si>
    <t>проф.правон.</t>
  </si>
  <si>
    <t>Совет деп.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</si>
  <si>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</si>
  <si>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50.0.00.89240</t>
  </si>
  <si>
    <t xml:space="preserve">       50.0.00.51180</t>
  </si>
  <si>
    <t xml:space="preserve">Осуществление первичного воинского учета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</si>
  <si>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</si>
  <si>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 xml:space="preserve">  50.0.00.D9300</t>
  </si>
  <si>
    <t>МБТ</t>
  </si>
  <si>
    <t>ЗАГС</t>
  </si>
  <si>
    <t>пенсия</t>
  </si>
  <si>
    <t>Ведомственная программа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</si>
  <si>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 xml:space="preserve">ГО и ЧС </t>
  </si>
  <si>
    <t>«Обеспечение страховой защиты имущества сельского поселения Покур» в рамках ведомственной целевой программы «Управление муниципальным имуществом на территории  сельского поселения Покур на 2016-2018 годы"  (бюджет поселения)</t>
  </si>
  <si>
    <t>страх.имущ</t>
  </si>
  <si>
    <t xml:space="preserve">  51.0.00.99990</t>
  </si>
  <si>
    <t xml:space="preserve">  51.0.00.00000</t>
  </si>
  <si>
    <t>Ведомственная программа «Организация бюджетного процесса в сельском поселения Покур на 2016-2018 годы"</t>
  </si>
  <si>
    <t>52.0.00.00000</t>
  </si>
  <si>
    <t xml:space="preserve">  52.0.00.20610</t>
  </si>
  <si>
    <t>Ведомственная целевая программа "Осуществление материально-технического обеспечения деятельности органов местного самоуправления сельского поселения Покур на 2016-2018 годы"</t>
  </si>
  <si>
    <t>Расходы на обеспечение деятельности учреждения, в рамках ведомственной целевой программы "Осуществление материально-технического обеспечения деятельности органов местного самоуправления сельского поселения Покур на 2016-2018 годы"</t>
  </si>
  <si>
    <t xml:space="preserve"> 53.0.00.00590</t>
  </si>
  <si>
    <t>Контакт</t>
  </si>
  <si>
    <t>54.0.00.00000</t>
  </si>
  <si>
    <t>Ведомственная целевая программа "Мероприятия в области информационно-коммуникационных технологий и связи сельского поселения Покур на  2016 – 2018 годы"</t>
  </si>
  <si>
    <t>54.0.00.20070</t>
  </si>
  <si>
    <t>парус, контур, сайт</t>
  </si>
  <si>
    <t>пихта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</si>
  <si>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</si>
  <si>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>Подпрограмма "Градостроительная деятельность" муниципальной программы "Обеспечение доступным и комфортным жильем жителей Нижневартовского района в 2014-2020гг"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</si>
  <si>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 xml:space="preserve"> 55.0.00.99990</t>
  </si>
  <si>
    <t>55.0.00.89020</t>
  </si>
  <si>
    <t>Развитие жилищно-коммунального комплекса и повышение энергетической эффективност</t>
  </si>
  <si>
    <t>Пониж.коэф.</t>
  </si>
  <si>
    <t>техн.инвент.</t>
  </si>
  <si>
    <t>56.0.00.00000</t>
  </si>
  <si>
    <t>Ведомственная целевая программа "Энергосбережение и повышение энергетической эффективности на территории  сельского поселения Покур на 2016-2018 годы"</t>
  </si>
  <si>
    <t xml:space="preserve"> 56.0.00.20020</t>
  </si>
  <si>
    <t>установка теплосчетч.</t>
  </si>
  <si>
    <t>Ведомственная целевая программа "Благоустройство и озеленение сельского поселения Покур на 2016-2018 годы"</t>
  </si>
  <si>
    <t>57.0.00.00000</t>
  </si>
  <si>
    <t xml:space="preserve"> 57.0.00.99990</t>
  </si>
  <si>
    <t>ул.освещ.+То ул.осв+отлов собак + дератиз.</t>
  </si>
  <si>
    <t>зарп.+налог.+льг.проезд</t>
  </si>
  <si>
    <t>58.0.00.00000</t>
  </si>
  <si>
    <t>Ведомственная целевая программа "Организация и обеспечение мероприятий в сфере культуры и кинематографии сельского поселения Покур на 2016-2018 годы"</t>
  </si>
  <si>
    <t>Расходы на обеспечение деятельности учреждения, в рамках ведомственной целевой программы "Организация и обеспечение мероприятий в сфере культуры и кинематографии сельского поселения Покур на 2016-2018 годы"</t>
  </si>
  <si>
    <t xml:space="preserve"> 58.0.00.00590</t>
  </si>
  <si>
    <t>связь+тепло+трев.кнопка+видеонабл.</t>
  </si>
  <si>
    <t>страх.имущ.</t>
  </si>
  <si>
    <t>Ведомственная целевая программа "Развитие физической культуры и спорта в сельском поселении Покур на 2016-2018 годы"</t>
  </si>
  <si>
    <t>Расходы на обеспечение деятельности учреждения, в рамках ведомственной целевой программы "Развитие физической культуры и спорта в сельском поселении Покур на 2016-2018 годы"</t>
  </si>
  <si>
    <t xml:space="preserve"> 59.0.00.00000</t>
  </si>
  <si>
    <t>59.0.00.00590</t>
  </si>
  <si>
    <t>Ведомственная целевая программа «Управление муниципальным имуществом на территории сельского поселения Покур на 2016-2018 годы"</t>
  </si>
  <si>
    <t>61.0.00.00000</t>
  </si>
  <si>
    <t xml:space="preserve"> 61.0.00.99990</t>
  </si>
  <si>
    <t>зарп+налоги+льг.проезд</t>
  </si>
  <si>
    <t>призы на меропр.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</si>
  <si>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</si>
  <si>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</si>
  <si>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</si>
  <si>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00.0.00.00000</t>
  </si>
  <si>
    <t>Прочие мероприятия  органов местного самоуправления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</si>
  <si>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Ведомственная целевая программа  "Обеспечение реализации отдельных  полномочий администрации сельского поселения Покур на 2016-2018 годы"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</si>
  <si>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</si>
  <si>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На приобретение спортинвентаря</t>
  </si>
  <si>
    <t xml:space="preserve"> 09.4.2100 </t>
  </si>
  <si>
    <t>Расходы на реализацию мероприятий подпрограммы «Капитальный ремонт объектов жилищного хозяйства» в рамках  муниципальной программы «Обеспечение доступным и комфортным жильем жителей Нижневартовского района в 2014–2020 годах» (МБТ) в рамках ведомственной программы "Мероприятия в области жилищно-коммунального хозяйства сельского поселения Покур на 2015-2017 годы"</t>
  </si>
  <si>
    <t>Оплата коммунальных услуг за 2014 год50+уборка снега с крыши26+опресовка 44+интернет 34+ обслуживание видеонаблюдения16+3Д Модель  51</t>
  </si>
  <si>
    <t xml:space="preserve"> Расходы на реализацию мероприятий подпрограммы «Градостроительная деятельность» в рамках муниципальной программы «Обеспечение доступным и комфортным жильем жителей Нижневартовского района в 2014–2020 годах»,  в рамках ведомственной программы   "Мероприятия в области жилищно-коммунального хозяйства и эффективное использование межбюджетных трансфертов сельского поселения Покур на 2015-2017 годы"</t>
  </si>
  <si>
    <t>КУЛЬТУРА, КИНЕМАТОГРАФИЯ</t>
  </si>
  <si>
    <t>Коды</t>
  </si>
  <si>
    <t>Наименование</t>
  </si>
  <si>
    <t>структура расходов</t>
  </si>
  <si>
    <t>раздел</t>
  </si>
  <si>
    <t>подраздел</t>
  </si>
  <si>
    <t>целевая статья</t>
  </si>
  <si>
    <t>вид расхода</t>
  </si>
  <si>
    <t>экономической классификации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</si>
  <si>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</si>
  <si>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</si>
  <si>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</si>
  <si>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</si>
  <si>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</si>
  <si>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</si>
  <si>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Итого:</t>
  </si>
  <si>
    <t>(рубли РФ)</t>
  </si>
  <si>
    <t>ИТОГО</t>
  </si>
  <si>
    <t>Национальная оборона</t>
  </si>
  <si>
    <t>Мобилизационная и вневойсковая подготовка</t>
  </si>
  <si>
    <t>Совета депутатов</t>
  </si>
  <si>
    <t>Рз</t>
  </si>
  <si>
    <t>ПР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</si>
  <si>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</si>
  <si>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</si>
  <si>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Культура</t>
  </si>
  <si>
    <t>Кинематография</t>
  </si>
  <si>
    <t>Физическая культура и спорт</t>
  </si>
  <si>
    <t>ВСЕГО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</si>
  <si>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2017  год и плановый период 2018 и 2019 годов</t>
  </si>
  <si>
    <t>Сумма на 2017 год</t>
  </si>
  <si>
    <t xml:space="preserve">        Сумма на плановый период</t>
  </si>
  <si>
    <t>2018 год</t>
  </si>
  <si>
    <t>2019 год</t>
  </si>
  <si>
    <t>55.0.00.89090</t>
  </si>
  <si>
    <t>55.0.00.89120</t>
  </si>
  <si>
    <t xml:space="preserve"> 58.0.00.82440</t>
  </si>
  <si>
    <t xml:space="preserve"> 58.0.00.S2440</t>
  </si>
  <si>
    <t>Ведомственная целевая программа "Обеспечение реализации отдельных  полномочий администрации сельского поселения Покур на 2017-2019 годы"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</si>
  <si>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 на 2017-2019 годы"</t>
  </si>
  <si>
    <t>Прочие мероприятия   органов местного самоуправления по ведомственной целевой программы "Обеспечение реализации отдельных  полномочий администрации сельского поселения Покур на 2017-2019 годы"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</si>
  <si>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 на 2017-2019 годы"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</si>
  <si>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 на 2017-2019 годы"</t>
  </si>
  <si>
    <t>Ведомственная программа «Организация бюджетного процесса в сельском поселения Покур на 2017-2019 годы"</t>
  </si>
  <si>
    <t>Резервный фонд в рамках ведомственной целевой программы«Организация бюджетного процесса в сельском поселения Покур на 2017-2019 годы"</t>
  </si>
  <si>
    <t>Расходы на реализацию мероприятий в рамках ведомственной целевой программы  "Обеспечение реализации отдельных  полномочий администрации сельского поселения Покур на 2017-2019 годы"</t>
  </si>
  <si>
    <t>Ведомственная целевая программа "Осуществление материально-технического обеспечения деятельности органов местного самоуправления сельского поселения Покур на 2017-2019 годы"</t>
  </si>
  <si>
    <t>Расходы на обеспечение деятельности учреждения, в рамках ведомственной целевой программы "Осуществление материально-технического обеспечения деятельности органов местного самоуправления сельского поселения Покур на 2017-2019 годы"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</si>
  <si>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 на 2017-2019 годы"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</si>
  <si>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 на 2017-2019 годы"</t>
  </si>
  <si>
    <t>Ведомственная программа "Осуществление мер по гражданской обороне, пожарной безопасности и защите  от чрезвычайных ситуаций в сельском поселении Покур  на 2017-2019 годы"</t>
  </si>
  <si>
    <t>Расходы на реализацию мероприятий ведомственной программы  "Осуществление мер по гражданской обороне, пожарной безопасности и защите  от чрезвычайных ситуаций в сельском поселении Покур  на 2017-2019 годы"</t>
  </si>
  <si>
    <t>Ведомственная целевая программа «Управление муниципальным имуществом на территории сельского поселения Покур на 2017-2019 годы"</t>
  </si>
  <si>
    <t>«Обеспечение страховой защиты имущества сельского поселения Покур» в рамках ведомственной целевой программы «Управление муниципальным имуществом на территории  сельского поселения Покур на 2017-2019 годы"  (бюджет поселения)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</si>
  <si>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</si>
  <si>
    <t>Расходы на реализацию мероприятий ведомственной программы "Мероприятия в области жилищно-коммунального хозяйства и эффективное использование межбюджетных трансфертов сельского поселения Покур на 2017-2019 годы" на строительство поарных водоемов в рамках подпрограммы "Укрепление пожарной безопасности в районе" муниципальной программы "Защита населения и территорий от чрезвычайныхситуаций, обеспечение пожарной безопасности в Нижневартовском районе на 2014-2018 годы"</t>
  </si>
  <si>
    <t>Ведомственная целевая программа "Мероприятия в области информационно-коммуникационных технологий и связи сельского поселения Покур на  2017 – 2019 годы"</t>
  </si>
  <si>
    <t>Расходы на реализацию мероприятий в рамках ведомственной целевой программы "Мероприятия в области информационно-коммуникационных технологий и связи сельского поселения Покур на  2017 – 2019 годы"</t>
  </si>
  <si>
    <t>Расходы на реализацию мероприятий в рамках ведомственной целевой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2017-2019 годы"на реализацию подпрограммы "Градостроительная деятельность" муниципальной программы "Обеспечение доступным и комфортным жильем жителей Нижневартовского района в 2014-2020 годах"</t>
  </si>
  <si>
    <t>Расходы на реализацию мероприятий в рамках ведомственной целевой программы «Мероприятия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</si>
  <si>
    <t>Ведомственная целевая программа "Энергосбережение и повышение энергетической эффективности на территории  сельского поселения Покур на 2017-2019 годы"</t>
  </si>
  <si>
    <t>Расходы на реализацию мероприятий в рамках ведомственной программы  "Энергосбережение и повышение энергетической эффективности на территории  сельского поселения Покур на 2017-2019 годы"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</si>
  <si>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 на 2014-2020гг" (МБТ) в рамках ведомственной программы   «Мероприятия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</si>
  <si>
    <t>Иные межбюджетные трансферты из бюджета поселения бюджету муниципального района на  реализацию мероприятий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качесвенными коммунальными услугами" муниципальной программы района "Развитие жилищно-коммунального комплекса и повышение энергетической эффективности в Нижневартовском районе на 2014-2020 годы" в рамках в рамках ведомственной программы   "Мероприятия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</si>
  <si>
    <t>Ведомственная целевая программа "Благоустройство и озеленение сельского поселения Покур на 2017-2019 годы"</t>
  </si>
  <si>
    <t>Расходы на реализацию мероприятий в рамках ведомственной программы "Благоустройство и озеленение сельского поселения Покур на 2017-2019 годы"</t>
  </si>
  <si>
    <t>Ведомственная целевая программа "Организация и обеспечение мероприятий в сфере культуры и кинематографии сельского поселения Покур на 2017-2019 годы"</t>
  </si>
  <si>
    <t>Расходы на обеспечение деятельности учреждения, в рамках ведомственной целевой программы "Организация и обеспечение мероприятий в сфере культуры и кинематографии сельского поселения Покур на 2017-2019 годы"</t>
  </si>
  <si>
    <t>Ведомственная целевая программа "Развитие физической культуры и спорта в сельском поселении Покур на 2017-2019 годы"</t>
  </si>
  <si>
    <t>Расходы на обеспечение деятельности учреждения, в рамках ведомственной целевой программы "Развитие физической культуры и спорта в сельском поселении Покур на 2017-2019 годы"</t>
  </si>
  <si>
    <t>Распределение бюджетных ассигнований по целевым статьям (муниципальным программам,ведомственны целевым программами непрограммным направлениям деятельности), группам (группам и подгруппам) видов расходов классификации расходов бюджета поселения на 2017 год и плановый период 2018 и 2019 годов</t>
  </si>
  <si>
    <t>Прочие мероприятия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 на 2017 -2019годы"</t>
  </si>
  <si>
    <t>Ведомственная целевая программа " Обеспечение реализации отдельных полномочий администрации с.п.Покур на 2017-2019годы"</t>
  </si>
  <si>
    <t>Расходы на реализацию мероприятий в рамках ведомственной целевой программы "Обеспечение реализации отдельных  полномочий администрации сельского поселения Покур на 2017 -2019годы"</t>
  </si>
  <si>
    <t>Резервный фонд в рамках ведомственной целевой программы «Организация бюджетного процесса в сельском поселения Покур на 2017-2019 годы"</t>
  </si>
  <si>
    <t>Расходы на реализацию мероприятий в рамках ведомственной целевой программы "Мероприятия в области информационно-коммуникационных технологий и связи сельского поселения Покур на 2017-2019 годы"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</si>
  <si>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 на 2014-2020гг" (МБТ) в рамках ведомственной программы     "Мероприятия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</si>
  <si>
    <r>
      <t>Иные межбюджетные трансферты из бюджета поселения бюджету муниципального района на  реализацию мероприятий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качесвенными коммунальными услугами" муниципальной программы района "Развитие жилищно-коммунального комплекса и повышение энергетической эффективности в Нижневартовском районе на 2014-2020 годы" в рамках в рамках ведомственной программы   "Мероприятия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  </r>
  </si>
  <si>
    <t>Расходы на реализацию мероприятий в рамках ведомственной программы   " 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</si>
  <si>
    <t>Расходы на реализацию мероприятий в рамках ведомственной целевой программы "Энергосбережение и повышение энергетической эффективности на территории  сельского поселения Покур на 2017-2019 годы"</t>
  </si>
  <si>
    <t>Расходы на реализацию мероприятий в рамках ведомственной программы  "Благоустройство и озеленение сельского поселения Покур на 2017-2019 годы"</t>
  </si>
  <si>
    <t>58.0.00.82440</t>
  </si>
  <si>
    <t>58.0.00.S2440</t>
  </si>
  <si>
    <t>Распределение бюджетных ассигнований по разделам и подразделам классификации расходов бюджета на 2017 год и плановый период 2018 и 2019 годы</t>
  </si>
  <si>
    <t>Сумма на плановый период</t>
  </si>
  <si>
    <t>Коды ведомственной классификации</t>
  </si>
  <si>
    <t xml:space="preserve">       50.0.00.51181</t>
  </si>
  <si>
    <t>Ведомственная целевая программа "Мероприятия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</si>
  <si>
    <t>Ведомственная структура расходов бюджета поселения, втом числе в её составе перечень главных распорядителей средств бюджета района на 2017  год и плановый период 2018 и 2019 годов</t>
  </si>
  <si>
    <t>Условно-утвержденные расходы</t>
  </si>
  <si>
    <t>52.0.00.99990</t>
  </si>
  <si>
    <t xml:space="preserve">  52.0.00.99990</t>
  </si>
  <si>
    <t>от 26.12.2016 № 37</t>
  </si>
  <si>
    <t>от 26.12.2016 года № 37</t>
  </si>
  <si>
    <t>от __.__.2017 № __</t>
  </si>
  <si>
    <t>от __.__.2017 года № __</t>
  </si>
  <si>
    <t>Приложение 2  к решению</t>
  </si>
  <si>
    <t>Приложение 3 к решению</t>
  </si>
  <si>
    <t>Приложение 4 к решению</t>
  </si>
  <si>
    <t>Приложение 6  к решению</t>
  </si>
  <si>
    <t xml:space="preserve">Объем межбюджетных трансфертов поселению из вышестоящих бюджетов на 2017 год и плановый период 2018 и 2019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</si>
  <si>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41.0.00.82390</t>
  </si>
  <si>
    <t>41.0.00.S2390</t>
  </si>
  <si>
    <t>Исполнение судебных актов</t>
  </si>
  <si>
    <t>57.0.00.L5550</t>
  </si>
  <si>
    <t>57.0.00.R555F</t>
  </si>
  <si>
    <t>Иные межбюджетные трансферты на реализацию мероприятий по содейстию трудоустройства граждан</t>
  </si>
  <si>
    <t xml:space="preserve">Расходы на выплаты персоналу </t>
  </si>
  <si>
    <t>57.0.00.85060</t>
  </si>
  <si>
    <t>Иные межбюджетные трансферты на реализацию мероприятий по содействию трудоустройства граждан</t>
  </si>
  <si>
    <t>Расходы на выплату персоналу</t>
  </si>
  <si>
    <t>Общеэкономические вопросы</t>
  </si>
  <si>
    <t>50.0.00.02040</t>
  </si>
  <si>
    <t xml:space="preserve"> 53.0.00.00000</t>
  </si>
  <si>
    <t>Расходы на реализацию мероприятий в рамках ведомственной целевой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</si>
</sst>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#,##0.00;[Red]\-#,##0.00;0.00"/>
    <numFmt numFmtId="184" formatCode="#,##0.0"/>
    <numFmt numFmtId="185" formatCode="#,##0.0_р_.;[Red]\-#,##0.0_р_.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000"/>
    <numFmt numFmtId="192" formatCode="#,##0.000"/>
    <numFmt numFmtId="193" formatCode="#,##0.000_р_.;[Red]\-#,##0.000_р_."/>
    <numFmt numFmtId="194" formatCode="#,##0.0_ ;[Red]\-#,##0.0\ "/>
    <numFmt numFmtId="195" formatCode="#,##0.00_ ;[Red]\-#,##0.00\ "/>
    <numFmt numFmtId="196" formatCode="0.000"/>
    <numFmt numFmtId="197" formatCode="#,##0.0;[Red]\-#,##0.0"/>
    <numFmt numFmtId="198" formatCode="#,##0.0_);[Red]\(#,##0.0\)"/>
    <numFmt numFmtId="199" formatCode="0.000000"/>
    <numFmt numFmtId="200" formatCode="#,##0.0000"/>
    <numFmt numFmtId="201" formatCode="#,##0.00000"/>
    <numFmt numFmtId="202" formatCode="0.0000"/>
    <numFmt numFmtId="203" formatCode="0.00000"/>
    <numFmt numFmtId="204" formatCode="000.0"/>
    <numFmt numFmtId="205" formatCode="000.00"/>
    <numFmt numFmtId="206" formatCode="#,##0.00;[Red]\-#,##0.00"/>
    <numFmt numFmtId="207" formatCode="#,##0.000;[Red]\-#,##0.000"/>
    <numFmt numFmtId="208" formatCode="#,##0.0\ _₽;[Red]\-#,##0.0\ _₽"/>
  </numFmts>
  <fonts count="9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12"/>
      <name val="Times New Roman Cyr"/>
      <family val="0"/>
    </font>
    <font>
      <sz val="4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i/>
      <sz val="9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b/>
      <sz val="11"/>
      <name val="Arial"/>
      <family val="2"/>
    </font>
    <font>
      <sz val="11"/>
      <name val="Arial"/>
      <family val="2"/>
    </font>
    <font>
      <i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sz val="7"/>
      <name val="Arial"/>
      <family val="2"/>
    </font>
    <font>
      <sz val="12"/>
      <name val="Arial"/>
      <family val="2"/>
    </font>
    <font>
      <sz val="9.5"/>
      <name val="Times New Roman"/>
      <family val="1"/>
    </font>
    <font>
      <b/>
      <i/>
      <sz val="9.5"/>
      <name val="Times New Roman"/>
      <family val="1"/>
    </font>
    <font>
      <sz val="9.5"/>
      <name val="Arial"/>
      <family val="2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9"/>
      <name val="Times New Roman CYR"/>
      <family val="1"/>
    </font>
    <font>
      <b/>
      <u val="single"/>
      <sz val="11"/>
      <name val="Times New Roman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25" borderId="1" applyNumberFormat="0" applyAlignment="0" applyProtection="0"/>
    <xf numFmtId="0" fontId="82" fillId="26" borderId="2" applyNumberFormat="0" applyAlignment="0" applyProtection="0"/>
    <xf numFmtId="0" fontId="83" fillId="26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7" borderId="7" applyNumberFormat="0" applyAlignment="0" applyProtection="0"/>
    <xf numFmtId="0" fontId="89" fillId="0" borderId="0" applyNumberFormat="0" applyFill="0" applyBorder="0" applyAlignment="0" applyProtection="0"/>
    <xf numFmtId="0" fontId="9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5" fillId="31" borderId="0" applyNumberFormat="0" applyBorder="0" applyAlignment="0" applyProtection="0"/>
  </cellStyleXfs>
  <cellXfs count="570">
    <xf numFmtId="0" fontId="0" fillId="0" borderId="0" xfId="0" applyAlignment="1">
      <alignment/>
    </xf>
    <xf numFmtId="0" fontId="4" fillId="0" borderId="0" xfId="54" applyNumberFormat="1" applyFont="1" applyFill="1" applyAlignment="1" applyProtection="1">
      <alignment/>
      <protection hidden="1"/>
    </xf>
    <xf numFmtId="180" fontId="5" fillId="0" borderId="10" xfId="54" applyNumberFormat="1" applyFont="1" applyFill="1" applyBorder="1" applyAlignment="1" applyProtection="1">
      <alignment/>
      <protection hidden="1"/>
    </xf>
    <xf numFmtId="180" fontId="4" fillId="0" borderId="10" xfId="54" applyNumberFormat="1" applyFont="1" applyFill="1" applyBorder="1" applyAlignment="1" applyProtection="1">
      <alignment/>
      <protection hidden="1"/>
    </xf>
    <xf numFmtId="180" fontId="4" fillId="0" borderId="10" xfId="54" applyNumberFormat="1" applyFont="1" applyFill="1" applyBorder="1" applyAlignment="1" applyProtection="1">
      <alignment wrapText="1"/>
      <protection hidden="1"/>
    </xf>
    <xf numFmtId="181" fontId="4" fillId="0" borderId="10" xfId="54" applyNumberFormat="1" applyFont="1" applyFill="1" applyBorder="1" applyAlignment="1" applyProtection="1">
      <alignment/>
      <protection hidden="1"/>
    </xf>
    <xf numFmtId="182" fontId="4" fillId="0" borderId="10" xfId="54" applyNumberFormat="1" applyFont="1" applyFill="1" applyBorder="1" applyAlignment="1" applyProtection="1">
      <alignment/>
      <protection hidden="1"/>
    </xf>
    <xf numFmtId="183" fontId="4" fillId="0" borderId="10" xfId="54" applyNumberFormat="1" applyFont="1" applyFill="1" applyBorder="1" applyAlignment="1" applyProtection="1">
      <alignment/>
      <protection hidden="1"/>
    </xf>
    <xf numFmtId="40" fontId="4" fillId="0" borderId="10" xfId="54" applyNumberFormat="1" applyFont="1" applyFill="1" applyBorder="1" applyAlignment="1" applyProtection="1">
      <alignment/>
      <protection hidden="1"/>
    </xf>
    <xf numFmtId="180" fontId="5" fillId="0" borderId="10" xfId="54" applyNumberFormat="1" applyFont="1" applyFill="1" applyBorder="1" applyAlignment="1" applyProtection="1">
      <alignment wrapText="1"/>
      <protection hidden="1"/>
    </xf>
    <xf numFmtId="181" fontId="5" fillId="0" borderId="10" xfId="54" applyNumberFormat="1" applyFont="1" applyFill="1" applyBorder="1" applyAlignment="1" applyProtection="1">
      <alignment/>
      <protection hidden="1"/>
    </xf>
    <xf numFmtId="182" fontId="5" fillId="0" borderId="10" xfId="54" applyNumberFormat="1" applyFont="1" applyFill="1" applyBorder="1" applyAlignment="1" applyProtection="1">
      <alignment/>
      <protection hidden="1"/>
    </xf>
    <xf numFmtId="183" fontId="5" fillId="0" borderId="10" xfId="54" applyNumberFormat="1" applyFont="1" applyFill="1" applyBorder="1" applyAlignment="1" applyProtection="1">
      <alignment/>
      <protection hidden="1"/>
    </xf>
    <xf numFmtId="40" fontId="5" fillId="0" borderId="10" xfId="54" applyNumberFormat="1" applyFont="1" applyFill="1" applyBorder="1" applyAlignment="1" applyProtection="1">
      <alignment/>
      <protection hidden="1"/>
    </xf>
    <xf numFmtId="0" fontId="7" fillId="0" borderId="0" xfId="55" applyFont="1" applyProtection="1">
      <alignment/>
      <protection hidden="1"/>
    </xf>
    <xf numFmtId="0" fontId="7" fillId="0" borderId="0" xfId="55" applyFont="1">
      <alignment/>
      <protection/>
    </xf>
    <xf numFmtId="0" fontId="8" fillId="0" borderId="0" xfId="55" applyNumberFormat="1" applyFont="1" applyFill="1" applyAlignment="1" applyProtection="1">
      <alignment horizontal="center" wrapText="1"/>
      <protection hidden="1"/>
    </xf>
    <xf numFmtId="0" fontId="8" fillId="0" borderId="0" xfId="55" applyFont="1" applyProtection="1">
      <alignment/>
      <protection hidden="1"/>
    </xf>
    <xf numFmtId="0" fontId="8" fillId="0" borderId="0" xfId="55" applyFont="1">
      <alignment/>
      <protection/>
    </xf>
    <xf numFmtId="0" fontId="7" fillId="0" borderId="0" xfId="55" applyNumberFormat="1" applyFont="1" applyFill="1" applyBorder="1" applyAlignment="1" applyProtection="1">
      <alignment/>
      <protection hidden="1"/>
    </xf>
    <xf numFmtId="0" fontId="9" fillId="0" borderId="0" xfId="55" applyNumberFormat="1" applyFont="1" applyFill="1" applyBorder="1" applyAlignment="1" applyProtection="1">
      <alignment horizontal="centerContinuous"/>
      <protection hidden="1"/>
    </xf>
    <xf numFmtId="181" fontId="8" fillId="0" borderId="11" xfId="55" applyNumberFormat="1" applyFont="1" applyFill="1" applyBorder="1" applyAlignment="1" applyProtection="1">
      <alignment wrapText="1"/>
      <protection hidden="1"/>
    </xf>
    <xf numFmtId="0" fontId="9" fillId="0" borderId="0" xfId="55" applyFont="1">
      <alignment/>
      <protection/>
    </xf>
    <xf numFmtId="181" fontId="10" fillId="0" borderId="10" xfId="55" applyNumberFormat="1" applyFont="1" applyFill="1" applyBorder="1" applyAlignment="1" applyProtection="1">
      <alignment wrapText="1"/>
      <protection hidden="1"/>
    </xf>
    <xf numFmtId="181" fontId="11" fillId="0" borderId="10" xfId="55" applyNumberFormat="1" applyFont="1" applyFill="1" applyBorder="1" applyAlignment="1" applyProtection="1">
      <alignment wrapText="1"/>
      <protection hidden="1"/>
    </xf>
    <xf numFmtId="0" fontId="9" fillId="0" borderId="0" xfId="55" applyFont="1">
      <alignment/>
      <protection/>
    </xf>
    <xf numFmtId="181" fontId="8" fillId="0" borderId="10" xfId="55" applyNumberFormat="1" applyFont="1" applyFill="1" applyBorder="1" applyAlignment="1" applyProtection="1">
      <alignment wrapText="1"/>
      <protection hidden="1"/>
    </xf>
    <xf numFmtId="0" fontId="7" fillId="0" borderId="0" xfId="55" applyFont="1" applyAlignment="1">
      <alignment/>
      <protection/>
    </xf>
    <xf numFmtId="0" fontId="13" fillId="0" borderId="0" xfId="58" applyFont="1">
      <alignment/>
      <protection/>
    </xf>
    <xf numFmtId="0" fontId="13" fillId="0" borderId="0" xfId="58" applyFont="1" applyFill="1">
      <alignment/>
      <protection/>
    </xf>
    <xf numFmtId="184" fontId="7" fillId="0" borderId="0" xfId="55" applyNumberFormat="1" applyFont="1">
      <alignment/>
      <protection/>
    </xf>
    <xf numFmtId="4" fontId="7" fillId="0" borderId="0" xfId="55" applyNumberFormat="1" applyFont="1">
      <alignment/>
      <protection/>
    </xf>
    <xf numFmtId="0" fontId="10" fillId="0" borderId="11" xfId="55" applyNumberFormat="1" applyFont="1" applyFill="1" applyBorder="1" applyAlignment="1" applyProtection="1">
      <alignment horizontal="center" vertical="center"/>
      <protection hidden="1"/>
    </xf>
    <xf numFmtId="0" fontId="10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55" applyNumberFormat="1" applyFont="1" applyFill="1" applyBorder="1" applyAlignment="1" applyProtection="1">
      <alignment/>
      <protection hidden="1"/>
    </xf>
    <xf numFmtId="0" fontId="7" fillId="0" borderId="11" xfId="55" applyFont="1" applyBorder="1">
      <alignment/>
      <protection/>
    </xf>
    <xf numFmtId="0" fontId="10" fillId="0" borderId="12" xfId="55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15" xfId="55" applyFont="1" applyBorder="1">
      <alignment/>
      <protection/>
    </xf>
    <xf numFmtId="0" fontId="10" fillId="0" borderId="16" xfId="55" applyNumberFormat="1" applyFont="1" applyFill="1" applyBorder="1" applyAlignment="1" applyProtection="1">
      <alignment horizontal="centerContinuous" vertical="center"/>
      <protection hidden="1"/>
    </xf>
    <xf numFmtId="0" fontId="10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17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5" applyNumberFormat="1" applyFont="1" applyFill="1" applyBorder="1" applyAlignment="1" applyProtection="1">
      <alignment/>
      <protection hidden="1"/>
    </xf>
    <xf numFmtId="0" fontId="10" fillId="0" borderId="10" xfId="55" applyFont="1" applyBorder="1">
      <alignment/>
      <protection/>
    </xf>
    <xf numFmtId="0" fontId="10" fillId="0" borderId="13" xfId="55" applyNumberFormat="1" applyFont="1" applyFill="1" applyBorder="1" applyAlignment="1" applyProtection="1">
      <alignment horizontal="center" wrapText="1"/>
      <protection hidden="1"/>
    </xf>
    <xf numFmtId="0" fontId="10" fillId="0" borderId="11" xfId="55" applyNumberFormat="1" applyFont="1" applyFill="1" applyBorder="1" applyAlignment="1" applyProtection="1">
      <alignment horizontal="center" wrapText="1"/>
      <protection hidden="1"/>
    </xf>
    <xf numFmtId="0" fontId="10" fillId="0" borderId="0" xfId="55" applyNumberFormat="1" applyFont="1" applyFill="1" applyBorder="1" applyAlignment="1" applyProtection="1">
      <alignment wrapText="1"/>
      <protection hidden="1"/>
    </xf>
    <xf numFmtId="181" fontId="10" fillId="0" borderId="0" xfId="55" applyNumberFormat="1" applyFont="1" applyFill="1" applyBorder="1" applyAlignment="1" applyProtection="1">
      <alignment wrapText="1"/>
      <protection hidden="1"/>
    </xf>
    <xf numFmtId="0" fontId="7" fillId="0" borderId="0" xfId="55" applyFont="1" applyBorder="1">
      <alignment/>
      <protection/>
    </xf>
    <xf numFmtId="0" fontId="14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184" fontId="10" fillId="0" borderId="0" xfId="57" applyNumberFormat="1" applyFont="1" applyFill="1" applyBorder="1" applyAlignment="1" applyProtection="1">
      <alignment/>
      <protection hidden="1"/>
    </xf>
    <xf numFmtId="184" fontId="10" fillId="0" borderId="0" xfId="55" applyNumberFormat="1" applyFont="1" applyFill="1" applyBorder="1" applyAlignment="1" applyProtection="1">
      <alignment/>
      <protection hidden="1"/>
    </xf>
    <xf numFmtId="181" fontId="8" fillId="0" borderId="0" xfId="55" applyNumberFormat="1" applyFont="1" applyFill="1" applyBorder="1" applyAlignment="1" applyProtection="1">
      <alignment wrapText="1"/>
      <protection hidden="1"/>
    </xf>
    <xf numFmtId="184" fontId="8" fillId="0" borderId="0" xfId="55" applyNumberFormat="1" applyFont="1" applyFill="1" applyBorder="1" applyAlignment="1" applyProtection="1">
      <alignment/>
      <protection hidden="1"/>
    </xf>
    <xf numFmtId="49" fontId="13" fillId="0" borderId="10" xfId="0" applyNumberFormat="1" applyFont="1" applyFill="1" applyBorder="1" applyAlignment="1">
      <alignment horizontal="right"/>
    </xf>
    <xf numFmtId="181" fontId="8" fillId="0" borderId="10" xfId="55" applyNumberFormat="1" applyFont="1" applyFill="1" applyBorder="1" applyAlignment="1" applyProtection="1">
      <alignment horizontal="right" wrapText="1"/>
      <protection hidden="1"/>
    </xf>
    <xf numFmtId="0" fontId="8" fillId="0" borderId="0" xfId="55" applyNumberFormat="1" applyFont="1" applyFill="1" applyBorder="1" applyAlignment="1" applyProtection="1">
      <alignment wrapText="1"/>
      <protection hidden="1"/>
    </xf>
    <xf numFmtId="0" fontId="10" fillId="0" borderId="0" xfId="55" applyNumberFormat="1" applyFont="1" applyFill="1" applyBorder="1" applyAlignment="1" applyProtection="1">
      <alignment wrapText="1"/>
      <protection hidden="1"/>
    </xf>
    <xf numFmtId="181" fontId="10" fillId="0" borderId="10" xfId="55" applyNumberFormat="1" applyFont="1" applyFill="1" applyBorder="1" applyAlignment="1" applyProtection="1">
      <alignment wrapText="1"/>
      <protection hidden="1"/>
    </xf>
    <xf numFmtId="49" fontId="14" fillId="0" borderId="10" xfId="0" applyNumberFormat="1" applyFont="1" applyFill="1" applyBorder="1" applyAlignment="1">
      <alignment horizontal="right"/>
    </xf>
    <xf numFmtId="181" fontId="10" fillId="0" borderId="13" xfId="55" applyNumberFormat="1" applyFont="1" applyFill="1" applyBorder="1" applyAlignment="1" applyProtection="1">
      <alignment wrapText="1"/>
      <protection hidden="1"/>
    </xf>
    <xf numFmtId="180" fontId="21" fillId="0" borderId="10" xfId="54" applyNumberFormat="1" applyFont="1" applyFill="1" applyBorder="1" applyAlignment="1" applyProtection="1">
      <alignment wrapText="1"/>
      <protection hidden="1"/>
    </xf>
    <xf numFmtId="180" fontId="21" fillId="0" borderId="10" xfId="54" applyNumberFormat="1" applyFont="1" applyFill="1" applyBorder="1" applyAlignment="1" applyProtection="1">
      <alignment/>
      <protection hidden="1"/>
    </xf>
    <xf numFmtId="181" fontId="21" fillId="0" borderId="10" xfId="54" applyNumberFormat="1" applyFont="1" applyFill="1" applyBorder="1" applyAlignment="1" applyProtection="1">
      <alignment/>
      <protection hidden="1"/>
    </xf>
    <xf numFmtId="182" fontId="21" fillId="0" borderId="10" xfId="54" applyNumberFormat="1" applyFont="1" applyFill="1" applyBorder="1" applyAlignment="1" applyProtection="1">
      <alignment/>
      <protection hidden="1"/>
    </xf>
    <xf numFmtId="38" fontId="21" fillId="0" borderId="10" xfId="54" applyNumberFormat="1" applyFont="1" applyFill="1" applyBorder="1" applyAlignment="1" applyProtection="1">
      <alignment/>
      <protection hidden="1"/>
    </xf>
    <xf numFmtId="180" fontId="22" fillId="0" borderId="10" xfId="54" applyNumberFormat="1" applyFont="1" applyFill="1" applyBorder="1" applyAlignment="1" applyProtection="1">
      <alignment wrapText="1"/>
      <protection hidden="1"/>
    </xf>
    <xf numFmtId="180" fontId="22" fillId="0" borderId="10" xfId="54" applyNumberFormat="1" applyFont="1" applyFill="1" applyBorder="1" applyAlignment="1" applyProtection="1">
      <alignment/>
      <protection hidden="1"/>
    </xf>
    <xf numFmtId="181" fontId="22" fillId="0" borderId="10" xfId="54" applyNumberFormat="1" applyFont="1" applyFill="1" applyBorder="1" applyAlignment="1" applyProtection="1">
      <alignment/>
      <protection hidden="1"/>
    </xf>
    <xf numFmtId="182" fontId="22" fillId="0" borderId="10" xfId="54" applyNumberFormat="1" applyFont="1" applyFill="1" applyBorder="1" applyAlignment="1" applyProtection="1">
      <alignment/>
      <protection hidden="1"/>
    </xf>
    <xf numFmtId="38" fontId="22" fillId="0" borderId="10" xfId="54" applyNumberFormat="1" applyFont="1" applyFill="1" applyBorder="1" applyAlignment="1" applyProtection="1">
      <alignment/>
      <protection hidden="1"/>
    </xf>
    <xf numFmtId="180" fontId="25" fillId="0" borderId="10" xfId="54" applyNumberFormat="1" applyFont="1" applyFill="1" applyBorder="1" applyAlignment="1" applyProtection="1">
      <alignment wrapText="1"/>
      <protection hidden="1"/>
    </xf>
    <xf numFmtId="180" fontId="25" fillId="0" borderId="10" xfId="54" applyNumberFormat="1" applyFont="1" applyFill="1" applyBorder="1" applyAlignment="1" applyProtection="1">
      <alignment/>
      <protection hidden="1"/>
    </xf>
    <xf numFmtId="181" fontId="25" fillId="0" borderId="10" xfId="54" applyNumberFormat="1" applyFont="1" applyFill="1" applyBorder="1" applyAlignment="1" applyProtection="1">
      <alignment/>
      <protection hidden="1"/>
    </xf>
    <xf numFmtId="183" fontId="25" fillId="0" borderId="10" xfId="54" applyNumberFormat="1" applyFont="1" applyFill="1" applyBorder="1" applyAlignment="1" applyProtection="1">
      <alignment/>
      <protection hidden="1"/>
    </xf>
    <xf numFmtId="38" fontId="25" fillId="0" borderId="10" xfId="54" applyNumberFormat="1" applyFont="1" applyFill="1" applyBorder="1" applyAlignment="1" applyProtection="1">
      <alignment/>
      <protection hidden="1"/>
    </xf>
    <xf numFmtId="0" fontId="11" fillId="0" borderId="0" xfId="55" applyFont="1">
      <alignment/>
      <protection/>
    </xf>
    <xf numFmtId="0" fontId="10" fillId="0" borderId="0" xfId="55" applyFont="1">
      <alignment/>
      <protection/>
    </xf>
    <xf numFmtId="180" fontId="27" fillId="0" borderId="10" xfId="54" applyNumberFormat="1" applyFont="1" applyFill="1" applyBorder="1" applyAlignment="1" applyProtection="1">
      <alignment wrapText="1"/>
      <protection hidden="1"/>
    </xf>
    <xf numFmtId="180" fontId="27" fillId="0" borderId="10" xfId="54" applyNumberFormat="1" applyFont="1" applyFill="1" applyBorder="1" applyAlignment="1" applyProtection="1">
      <alignment/>
      <protection hidden="1"/>
    </xf>
    <xf numFmtId="181" fontId="27" fillId="0" borderId="10" xfId="54" applyNumberFormat="1" applyFont="1" applyFill="1" applyBorder="1" applyAlignment="1" applyProtection="1">
      <alignment/>
      <protection hidden="1"/>
    </xf>
    <xf numFmtId="182" fontId="27" fillId="0" borderId="10" xfId="54" applyNumberFormat="1" applyFont="1" applyFill="1" applyBorder="1" applyAlignment="1" applyProtection="1">
      <alignment/>
      <protection hidden="1"/>
    </xf>
    <xf numFmtId="183" fontId="27" fillId="0" borderId="10" xfId="54" applyNumberFormat="1" applyFont="1" applyFill="1" applyBorder="1" applyAlignment="1" applyProtection="1">
      <alignment/>
      <protection hidden="1"/>
    </xf>
    <xf numFmtId="38" fontId="27" fillId="0" borderId="10" xfId="54" applyNumberFormat="1" applyFont="1" applyFill="1" applyBorder="1" applyAlignment="1" applyProtection="1">
      <alignment/>
      <protection hidden="1"/>
    </xf>
    <xf numFmtId="0" fontId="3" fillId="0" borderId="0" xfId="54" applyFont="1" applyFill="1" applyBorder="1" applyProtection="1">
      <alignment/>
      <protection hidden="1"/>
    </xf>
    <xf numFmtId="0" fontId="7" fillId="0" borderId="0" xfId="55" applyFont="1" applyFill="1" applyAlignment="1" applyProtection="1">
      <alignment horizontal="left"/>
      <protection hidden="1"/>
    </xf>
    <xf numFmtId="0" fontId="7" fillId="0" borderId="0" xfId="55" applyFont="1" applyFill="1" applyProtection="1">
      <alignment/>
      <protection hidden="1"/>
    </xf>
    <xf numFmtId="0" fontId="7" fillId="0" borderId="0" xfId="55" applyFont="1" applyFill="1">
      <alignment/>
      <protection/>
    </xf>
    <xf numFmtId="0" fontId="12" fillId="0" borderId="0" xfId="54" applyFont="1" applyFill="1" applyAlignment="1">
      <alignment horizontal="center" wrapText="1"/>
      <protection/>
    </xf>
    <xf numFmtId="0" fontId="3" fillId="0" borderId="0" xfId="54" applyFont="1" applyFill="1" applyProtection="1">
      <alignment/>
      <protection hidden="1"/>
    </xf>
    <xf numFmtId="0" fontId="6" fillId="0" borderId="0" xfId="54" applyFont="1" applyFill="1" applyBorder="1" applyProtection="1">
      <alignment/>
      <protection hidden="1"/>
    </xf>
    <xf numFmtId="0" fontId="1" fillId="0" borderId="10" xfId="54" applyFont="1" applyFill="1" applyBorder="1">
      <alignment/>
      <protection/>
    </xf>
    <xf numFmtId="0" fontId="1" fillId="0" borderId="0" xfId="54" applyFont="1" applyFill="1">
      <alignment/>
      <protection/>
    </xf>
    <xf numFmtId="0" fontId="2" fillId="0" borderId="0" xfId="54" applyFont="1" applyFill="1">
      <alignment/>
      <protection/>
    </xf>
    <xf numFmtId="0" fontId="28" fillId="0" borderId="0" xfId="54" applyFont="1" applyFill="1" applyBorder="1" applyProtection="1">
      <alignment/>
      <protection hidden="1"/>
    </xf>
    <xf numFmtId="0" fontId="24" fillId="0" borderId="0" xfId="54" applyFont="1" applyFill="1" applyBorder="1" applyProtection="1">
      <alignment/>
      <protection hidden="1"/>
    </xf>
    <xf numFmtId="0" fontId="23" fillId="0" borderId="0" xfId="54" applyFont="1" applyFill="1">
      <alignment/>
      <protection/>
    </xf>
    <xf numFmtId="0" fontId="29" fillId="0" borderId="0" xfId="54" applyFont="1" applyFill="1" applyBorder="1" applyProtection="1">
      <alignment/>
      <protection hidden="1"/>
    </xf>
    <xf numFmtId="0" fontId="6" fillId="0" borderId="0" xfId="54" applyFont="1" applyFill="1" applyProtection="1">
      <alignment/>
      <protection hidden="1"/>
    </xf>
    <xf numFmtId="0" fontId="22" fillId="0" borderId="0" xfId="54" applyFont="1" applyFill="1" applyAlignment="1">
      <alignment wrapText="1"/>
      <protection/>
    </xf>
    <xf numFmtId="0" fontId="22" fillId="0" borderId="0" xfId="54" applyFont="1" applyFill="1">
      <alignment/>
      <protection/>
    </xf>
    <xf numFmtId="38" fontId="22" fillId="0" borderId="0" xfId="54" applyNumberFormat="1" applyFont="1" applyFill="1">
      <alignment/>
      <protection/>
    </xf>
    <xf numFmtId="0" fontId="30" fillId="0" borderId="0" xfId="55" applyFont="1">
      <alignment/>
      <protection/>
    </xf>
    <xf numFmtId="0" fontId="31" fillId="0" borderId="0" xfId="58" applyFont="1">
      <alignment/>
      <protection/>
    </xf>
    <xf numFmtId="180" fontId="33" fillId="0" borderId="18" xfId="54" applyNumberFormat="1" applyFont="1" applyFill="1" applyBorder="1" applyAlignment="1" applyProtection="1">
      <alignment wrapText="1"/>
      <protection hidden="1"/>
    </xf>
    <xf numFmtId="181" fontId="10" fillId="10" borderId="10" xfId="55" applyNumberFormat="1" applyFont="1" applyFill="1" applyBorder="1" applyAlignment="1" applyProtection="1">
      <alignment wrapText="1"/>
      <protection hidden="1"/>
    </xf>
    <xf numFmtId="0" fontId="7" fillId="10" borderId="0" xfId="55" applyFont="1" applyFill="1">
      <alignment/>
      <protection/>
    </xf>
    <xf numFmtId="0" fontId="10" fillId="0" borderId="14" xfId="55" applyNumberFormat="1" applyFont="1" applyFill="1" applyBorder="1" applyAlignment="1" applyProtection="1">
      <alignment horizontal="right"/>
      <protection hidden="1"/>
    </xf>
    <xf numFmtId="40" fontId="22" fillId="0" borderId="10" xfId="54" applyNumberFormat="1" applyFont="1" applyFill="1" applyBorder="1" applyAlignment="1" applyProtection="1">
      <alignment/>
      <protection hidden="1"/>
    </xf>
    <xf numFmtId="0" fontId="14" fillId="0" borderId="11" xfId="55" applyNumberFormat="1" applyFont="1" applyFill="1" applyBorder="1" applyAlignment="1" applyProtection="1">
      <alignment wrapText="1"/>
      <protection hidden="1"/>
    </xf>
    <xf numFmtId="0" fontId="13" fillId="0" borderId="10" xfId="55" applyNumberFormat="1" applyFont="1" applyFill="1" applyBorder="1" applyAlignment="1" applyProtection="1">
      <alignment wrapText="1"/>
      <protection hidden="1"/>
    </xf>
    <xf numFmtId="0" fontId="13" fillId="10" borderId="10" xfId="55" applyNumberFormat="1" applyFont="1" applyFill="1" applyBorder="1" applyAlignment="1" applyProtection="1">
      <alignment wrapText="1"/>
      <protection hidden="1"/>
    </xf>
    <xf numFmtId="0" fontId="14" fillId="0" borderId="10" xfId="55" applyNumberFormat="1" applyFont="1" applyFill="1" applyBorder="1" applyAlignment="1" applyProtection="1">
      <alignment wrapText="1"/>
      <protection hidden="1"/>
    </xf>
    <xf numFmtId="0" fontId="34" fillId="0" borderId="10" xfId="55" applyNumberFormat="1" applyFont="1" applyFill="1" applyBorder="1" applyAlignment="1" applyProtection="1">
      <alignment wrapText="1"/>
      <protection hidden="1"/>
    </xf>
    <xf numFmtId="181" fontId="35" fillId="0" borderId="10" xfId="55" applyNumberFormat="1" applyFont="1" applyFill="1" applyBorder="1" applyAlignment="1" applyProtection="1">
      <alignment wrapText="1"/>
      <protection hidden="1"/>
    </xf>
    <xf numFmtId="0" fontId="7" fillId="0" borderId="0" xfId="55" applyFont="1" applyAlignment="1" applyProtection="1">
      <alignment horizontal="left"/>
      <protection hidden="1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33" fillId="0" borderId="19" xfId="53" applyNumberFormat="1" applyFont="1" applyFill="1" applyBorder="1" applyAlignment="1" applyProtection="1">
      <alignment horizontal="left" wrapText="1"/>
      <protection hidden="1"/>
    </xf>
    <xf numFmtId="0" fontId="37" fillId="0" borderId="0" xfId="54" applyFont="1" applyFill="1" applyBorder="1" applyProtection="1">
      <alignment/>
      <protection hidden="1"/>
    </xf>
    <xf numFmtId="0" fontId="33" fillId="0" borderId="0" xfId="54" applyFont="1" applyFill="1">
      <alignment/>
      <protection/>
    </xf>
    <xf numFmtId="180" fontId="38" fillId="0" borderId="10" xfId="54" applyNumberFormat="1" applyFont="1" applyFill="1" applyBorder="1" applyAlignment="1" applyProtection="1">
      <alignment wrapText="1"/>
      <protection hidden="1"/>
    </xf>
    <xf numFmtId="180" fontId="38" fillId="0" borderId="10" xfId="54" applyNumberFormat="1" applyFont="1" applyFill="1" applyBorder="1" applyAlignment="1" applyProtection="1">
      <alignment/>
      <protection hidden="1"/>
    </xf>
    <xf numFmtId="183" fontId="38" fillId="0" borderId="10" xfId="54" applyNumberFormat="1" applyFont="1" applyFill="1" applyBorder="1" applyAlignment="1" applyProtection="1">
      <alignment/>
      <protection hidden="1"/>
    </xf>
    <xf numFmtId="38" fontId="38" fillId="0" borderId="10" xfId="54" applyNumberFormat="1" applyFont="1" applyFill="1" applyBorder="1" applyAlignment="1" applyProtection="1">
      <alignment/>
      <protection hidden="1"/>
    </xf>
    <xf numFmtId="0" fontId="26" fillId="0" borderId="0" xfId="54" applyFont="1" applyFill="1">
      <alignment/>
      <protection/>
    </xf>
    <xf numFmtId="184" fontId="7" fillId="0" borderId="0" xfId="55" applyNumberFormat="1" applyFont="1" applyBorder="1">
      <alignment/>
      <protection/>
    </xf>
    <xf numFmtId="182" fontId="22" fillId="0" borderId="10" xfId="54" applyNumberFormat="1" applyFont="1" applyFill="1" applyBorder="1" applyAlignment="1" applyProtection="1">
      <alignment horizontal="left"/>
      <protection hidden="1"/>
    </xf>
    <xf numFmtId="182" fontId="21" fillId="0" borderId="10" xfId="54" applyNumberFormat="1" applyFont="1" applyFill="1" applyBorder="1" applyAlignment="1" applyProtection="1">
      <alignment horizontal="left"/>
      <protection hidden="1"/>
    </xf>
    <xf numFmtId="0" fontId="22" fillId="0" borderId="20" xfId="53" applyNumberFormat="1" applyFont="1" applyFill="1" applyBorder="1" applyAlignment="1" applyProtection="1">
      <alignment horizontal="left" vertical="top" wrapText="1"/>
      <protection hidden="1"/>
    </xf>
    <xf numFmtId="0" fontId="22" fillId="0" borderId="21" xfId="54" applyFont="1" applyFill="1" applyBorder="1">
      <alignment/>
      <protection/>
    </xf>
    <xf numFmtId="0" fontId="22" fillId="0" borderId="22" xfId="54" applyFont="1" applyFill="1" applyBorder="1">
      <alignment/>
      <protection/>
    </xf>
    <xf numFmtId="40" fontId="21" fillId="0" borderId="10" xfId="54" applyNumberFormat="1" applyFont="1" applyFill="1" applyBorder="1" applyAlignment="1" applyProtection="1">
      <alignment/>
      <protection hidden="1"/>
    </xf>
    <xf numFmtId="38" fontId="32" fillId="0" borderId="10" xfId="54" applyNumberFormat="1" applyFont="1" applyFill="1" applyBorder="1" applyAlignment="1" applyProtection="1">
      <alignment/>
      <protection hidden="1"/>
    </xf>
    <xf numFmtId="186" fontId="22" fillId="0" borderId="0" xfId="54" applyNumberFormat="1" applyFont="1" applyFill="1">
      <alignment/>
      <protection/>
    </xf>
    <xf numFmtId="38" fontId="22" fillId="0" borderId="23" xfId="54" applyNumberFormat="1" applyFont="1" applyFill="1" applyBorder="1">
      <alignment/>
      <protection/>
    </xf>
    <xf numFmtId="186" fontId="22" fillId="0" borderId="23" xfId="54" applyNumberFormat="1" applyFont="1" applyFill="1" applyBorder="1">
      <alignment/>
      <protection/>
    </xf>
    <xf numFmtId="194" fontId="32" fillId="0" borderId="23" xfId="54" applyNumberFormat="1" applyFont="1" applyFill="1" applyBorder="1">
      <alignment/>
      <protection/>
    </xf>
    <xf numFmtId="194" fontId="22" fillId="0" borderId="0" xfId="54" applyNumberFormat="1" applyFont="1" applyFill="1">
      <alignment/>
      <protection/>
    </xf>
    <xf numFmtId="180" fontId="21" fillId="0" borderId="10" xfId="54" applyNumberFormat="1" applyFont="1" applyFill="1" applyBorder="1" applyAlignment="1" applyProtection="1">
      <alignment horizontal="left"/>
      <protection hidden="1"/>
    </xf>
    <xf numFmtId="181" fontId="21" fillId="0" borderId="10" xfId="54" applyNumberFormat="1" applyFont="1" applyFill="1" applyBorder="1" applyAlignment="1" applyProtection="1">
      <alignment horizontal="left"/>
      <protection hidden="1"/>
    </xf>
    <xf numFmtId="181" fontId="22" fillId="0" borderId="10" xfId="54" applyNumberFormat="1" applyFont="1" applyFill="1" applyBorder="1" applyAlignment="1" applyProtection="1">
      <alignment horizontal="left"/>
      <protection hidden="1"/>
    </xf>
    <xf numFmtId="180" fontId="22" fillId="0" borderId="10" xfId="54" applyNumberFormat="1" applyFont="1" applyFill="1" applyBorder="1" applyAlignment="1" applyProtection="1">
      <alignment horizontal="left"/>
      <protection hidden="1"/>
    </xf>
    <xf numFmtId="0" fontId="22" fillId="0" borderId="10" xfId="55" applyNumberFormat="1" applyFont="1" applyFill="1" applyBorder="1" applyAlignment="1" applyProtection="1">
      <alignment horizontal="left" wrapText="1"/>
      <protection hidden="1"/>
    </xf>
    <xf numFmtId="0" fontId="22" fillId="0" borderId="0" xfId="54" applyFont="1" applyFill="1" applyAlignment="1">
      <alignment horizontal="left" wrapText="1"/>
      <protection/>
    </xf>
    <xf numFmtId="0" fontId="22" fillId="0" borderId="0" xfId="54" applyFont="1" applyFill="1" applyAlignment="1">
      <alignment horizontal="left"/>
      <protection/>
    </xf>
    <xf numFmtId="0" fontId="22" fillId="0" borderId="24" xfId="54" applyFont="1" applyFill="1" applyBorder="1" applyAlignment="1">
      <alignment horizontal="left" wrapText="1"/>
      <protection/>
    </xf>
    <xf numFmtId="0" fontId="22" fillId="0" borderId="23" xfId="54" applyFont="1" applyFill="1" applyBorder="1" applyAlignment="1">
      <alignment horizontal="left"/>
      <protection/>
    </xf>
    <xf numFmtId="0" fontId="21" fillId="0" borderId="24" xfId="55" applyNumberFormat="1" applyFont="1" applyFill="1" applyBorder="1" applyAlignment="1" applyProtection="1">
      <alignment horizontal="left" wrapText="1"/>
      <protection hidden="1"/>
    </xf>
    <xf numFmtId="0" fontId="22" fillId="0" borderId="24" xfId="55" applyNumberFormat="1" applyFont="1" applyFill="1" applyBorder="1" applyAlignment="1" applyProtection="1">
      <alignment horizontal="left" wrapText="1"/>
      <protection hidden="1"/>
    </xf>
    <xf numFmtId="194" fontId="22" fillId="0" borderId="23" xfId="54" applyNumberFormat="1" applyFont="1" applyFill="1" applyBorder="1" applyAlignment="1">
      <alignment horizontal="left"/>
      <protection/>
    </xf>
    <xf numFmtId="0" fontId="39" fillId="0" borderId="0" xfId="55" applyNumberFormat="1" applyFont="1" applyFill="1" applyBorder="1" applyAlignment="1" applyProtection="1">
      <alignment horizontal="left" wrapText="1"/>
      <protection hidden="1"/>
    </xf>
    <xf numFmtId="38" fontId="22" fillId="0" borderId="0" xfId="54" applyNumberFormat="1" applyFont="1" applyFill="1" applyAlignment="1">
      <alignment horizontal="left"/>
      <protection/>
    </xf>
    <xf numFmtId="0" fontId="22" fillId="0" borderId="0" xfId="55" applyNumberFormat="1" applyFont="1" applyFill="1" applyBorder="1" applyAlignment="1" applyProtection="1">
      <alignment horizontal="left" wrapText="1"/>
      <protection hidden="1"/>
    </xf>
    <xf numFmtId="0" fontId="22" fillId="0" borderId="0" xfId="54" applyFont="1" applyFill="1" applyBorder="1" applyAlignment="1">
      <alignment horizontal="left" wrapText="1"/>
      <protection/>
    </xf>
    <xf numFmtId="0" fontId="22" fillId="0" borderId="10" xfId="53" applyNumberFormat="1" applyFont="1" applyFill="1" applyBorder="1" applyAlignment="1" applyProtection="1">
      <alignment horizontal="center"/>
      <protection hidden="1"/>
    </xf>
    <xf numFmtId="0" fontId="15" fillId="0" borderId="10" xfId="53" applyNumberFormat="1" applyFont="1" applyFill="1" applyBorder="1" applyAlignment="1" applyProtection="1">
      <alignment horizontal="center"/>
      <protection hidden="1"/>
    </xf>
    <xf numFmtId="180" fontId="22" fillId="0" borderId="10" xfId="56" applyNumberFormat="1" applyFont="1" applyFill="1" applyBorder="1" applyAlignment="1" applyProtection="1">
      <alignment horizontal="left"/>
      <protection hidden="1"/>
    </xf>
    <xf numFmtId="49" fontId="22" fillId="0" borderId="10" xfId="54" applyNumberFormat="1" applyFont="1" applyFill="1" applyBorder="1" applyAlignment="1" applyProtection="1">
      <alignment horizontal="left"/>
      <protection hidden="1"/>
    </xf>
    <xf numFmtId="180" fontId="22" fillId="0" borderId="0" xfId="53" applyNumberFormat="1" applyFont="1" applyFill="1" applyBorder="1" applyAlignment="1" applyProtection="1">
      <alignment horizontal="left" wrapText="1"/>
      <protection hidden="1"/>
    </xf>
    <xf numFmtId="0" fontId="22" fillId="0" borderId="10" xfId="53" applyNumberFormat="1" applyFont="1" applyFill="1" applyBorder="1" applyAlignment="1" applyProtection="1">
      <alignment horizontal="left"/>
      <protection hidden="1"/>
    </xf>
    <xf numFmtId="38" fontId="39" fillId="0" borderId="10" xfId="54" applyNumberFormat="1" applyFont="1" applyFill="1" applyBorder="1" applyAlignment="1" applyProtection="1">
      <alignment/>
      <protection hidden="1"/>
    </xf>
    <xf numFmtId="0" fontId="22" fillId="0" borderId="10" xfId="54" applyFont="1" applyFill="1" applyBorder="1">
      <alignment/>
      <protection/>
    </xf>
    <xf numFmtId="182" fontId="38" fillId="0" borderId="10" xfId="54" applyNumberFormat="1" applyFont="1" applyFill="1" applyBorder="1" applyAlignment="1" applyProtection="1">
      <alignment/>
      <protection hidden="1"/>
    </xf>
    <xf numFmtId="181" fontId="38" fillId="0" borderId="10" xfId="54" applyNumberFormat="1" applyFont="1" applyFill="1" applyBorder="1" applyAlignment="1" applyProtection="1">
      <alignment/>
      <protection hidden="1"/>
    </xf>
    <xf numFmtId="180" fontId="38" fillId="0" borderId="10" xfId="56" applyNumberFormat="1" applyFont="1" applyFill="1" applyBorder="1" applyAlignment="1" applyProtection="1">
      <alignment/>
      <protection hidden="1"/>
    </xf>
    <xf numFmtId="185" fontId="38" fillId="0" borderId="10" xfId="54" applyNumberFormat="1" applyFont="1" applyFill="1" applyBorder="1" applyAlignment="1" applyProtection="1">
      <alignment/>
      <protection hidden="1"/>
    </xf>
    <xf numFmtId="49" fontId="38" fillId="0" borderId="10" xfId="54" applyNumberFormat="1" applyFont="1" applyFill="1" applyBorder="1" applyAlignment="1" applyProtection="1">
      <alignment horizontal="right"/>
      <protection hidden="1"/>
    </xf>
    <xf numFmtId="3" fontId="38" fillId="0" borderId="10" xfId="55" applyNumberFormat="1" applyFont="1" applyFill="1" applyBorder="1" applyAlignment="1" applyProtection="1">
      <alignment/>
      <protection hidden="1"/>
    </xf>
    <xf numFmtId="3" fontId="27" fillId="0" borderId="10" xfId="55" applyNumberFormat="1" applyFont="1" applyFill="1" applyBorder="1" applyAlignment="1" applyProtection="1">
      <alignment/>
      <protection hidden="1"/>
    </xf>
    <xf numFmtId="0" fontId="38" fillId="0" borderId="10" xfId="55" applyNumberFormat="1" applyFont="1" applyFill="1" applyBorder="1" applyAlignment="1" applyProtection="1">
      <alignment wrapText="1"/>
      <protection hidden="1"/>
    </xf>
    <xf numFmtId="0" fontId="27" fillId="0" borderId="10" xfId="55" applyNumberFormat="1" applyFont="1" applyFill="1" applyBorder="1" applyAlignment="1" applyProtection="1">
      <alignment wrapText="1"/>
      <protection hidden="1"/>
    </xf>
    <xf numFmtId="0" fontId="38" fillId="0" borderId="0" xfId="54" applyFont="1" applyFill="1" applyAlignment="1">
      <alignment wrapText="1"/>
      <protection/>
    </xf>
    <xf numFmtId="0" fontId="38" fillId="0" borderId="0" xfId="54" applyFont="1" applyFill="1">
      <alignment/>
      <protection/>
    </xf>
    <xf numFmtId="38" fontId="38" fillId="0" borderId="0" xfId="54" applyNumberFormat="1" applyFont="1" applyFill="1">
      <alignment/>
      <protection/>
    </xf>
    <xf numFmtId="0" fontId="27" fillId="0" borderId="0" xfId="54" applyFont="1" applyFill="1">
      <alignment/>
      <protection/>
    </xf>
    <xf numFmtId="38" fontId="38" fillId="0" borderId="10" xfId="56" applyNumberFormat="1" applyFont="1" applyFill="1" applyBorder="1" applyAlignment="1" applyProtection="1">
      <alignment/>
      <protection hidden="1"/>
    </xf>
    <xf numFmtId="0" fontId="25" fillId="0" borderId="0" xfId="54" applyFont="1" applyFill="1">
      <alignment/>
      <protection/>
    </xf>
    <xf numFmtId="184" fontId="38" fillId="0" borderId="10" xfId="55" applyNumberFormat="1" applyFont="1" applyFill="1" applyBorder="1" applyAlignment="1" applyProtection="1">
      <alignment/>
      <protection hidden="1"/>
    </xf>
    <xf numFmtId="184" fontId="27" fillId="0" borderId="10" xfId="55" applyNumberFormat="1" applyFont="1" applyFill="1" applyBorder="1" applyAlignment="1" applyProtection="1">
      <alignment/>
      <protection hidden="1"/>
    </xf>
    <xf numFmtId="181" fontId="38" fillId="0" borderId="10" xfId="55" applyNumberFormat="1" applyFont="1" applyFill="1" applyBorder="1" applyAlignment="1" applyProtection="1">
      <alignment wrapText="1"/>
      <protection hidden="1"/>
    </xf>
    <xf numFmtId="186" fontId="38" fillId="0" borderId="0" xfId="54" applyNumberFormat="1" applyFont="1" applyFill="1">
      <alignment/>
      <protection/>
    </xf>
    <xf numFmtId="0" fontId="38" fillId="0" borderId="24" xfId="54" applyFont="1" applyFill="1" applyBorder="1" applyAlignment="1">
      <alignment wrapText="1"/>
      <protection/>
    </xf>
    <xf numFmtId="0" fontId="38" fillId="0" borderId="23" xfId="54" applyFont="1" applyFill="1" applyBorder="1" applyAlignment="1">
      <alignment wrapText="1"/>
      <protection/>
    </xf>
    <xf numFmtId="0" fontId="38" fillId="0" borderId="23" xfId="54" applyFont="1" applyFill="1" applyBorder="1">
      <alignment/>
      <protection/>
    </xf>
    <xf numFmtId="38" fontId="38" fillId="0" borderId="23" xfId="54" applyNumberFormat="1" applyFont="1" applyFill="1" applyBorder="1">
      <alignment/>
      <protection/>
    </xf>
    <xf numFmtId="0" fontId="27" fillId="0" borderId="24" xfId="55" applyNumberFormat="1" applyFont="1" applyFill="1" applyBorder="1" applyAlignment="1" applyProtection="1">
      <alignment wrapText="1"/>
      <protection hidden="1"/>
    </xf>
    <xf numFmtId="186" fontId="38" fillId="0" borderId="23" xfId="54" applyNumberFormat="1" applyFont="1" applyFill="1" applyBorder="1">
      <alignment/>
      <protection/>
    </xf>
    <xf numFmtId="0" fontId="38" fillId="0" borderId="24" xfId="55" applyNumberFormat="1" applyFont="1" applyFill="1" applyBorder="1" applyAlignment="1" applyProtection="1">
      <alignment wrapText="1"/>
      <protection hidden="1"/>
    </xf>
    <xf numFmtId="194" fontId="38" fillId="0" borderId="23" xfId="54" applyNumberFormat="1" applyFont="1" applyFill="1" applyBorder="1">
      <alignment/>
      <protection/>
    </xf>
    <xf numFmtId="194" fontId="25" fillId="0" borderId="23" xfId="54" applyNumberFormat="1" applyFont="1" applyFill="1" applyBorder="1">
      <alignment/>
      <protection/>
    </xf>
    <xf numFmtId="0" fontId="45" fillId="0" borderId="0" xfId="55" applyNumberFormat="1" applyFont="1" applyFill="1" applyBorder="1" applyAlignment="1" applyProtection="1">
      <alignment wrapText="1"/>
      <protection hidden="1"/>
    </xf>
    <xf numFmtId="0" fontId="38" fillId="0" borderId="0" xfId="55" applyNumberFormat="1" applyFont="1" applyFill="1" applyBorder="1" applyAlignment="1" applyProtection="1">
      <alignment wrapText="1"/>
      <protection hidden="1"/>
    </xf>
    <xf numFmtId="194" fontId="38" fillId="0" borderId="0" xfId="54" applyNumberFormat="1" applyFont="1" applyFill="1">
      <alignment/>
      <protection/>
    </xf>
    <xf numFmtId="0" fontId="38" fillId="0" borderId="0" xfId="54" applyFont="1" applyFill="1" applyBorder="1" applyAlignment="1">
      <alignment wrapText="1"/>
      <protection/>
    </xf>
    <xf numFmtId="0" fontId="21" fillId="0" borderId="10" xfId="54" applyFont="1" applyFill="1" applyBorder="1">
      <alignment/>
      <protection/>
    </xf>
    <xf numFmtId="38" fontId="22" fillId="0" borderId="10" xfId="56" applyNumberFormat="1" applyFont="1" applyFill="1" applyBorder="1" applyAlignment="1" applyProtection="1">
      <alignment/>
      <protection hidden="1"/>
    </xf>
    <xf numFmtId="0" fontId="38" fillId="0" borderId="0" xfId="0" applyFont="1" applyFill="1" applyAlignment="1">
      <alignment/>
    </xf>
    <xf numFmtId="0" fontId="38" fillId="0" borderId="10" xfId="53" applyNumberFormat="1" applyFont="1" applyFill="1" applyBorder="1" applyAlignment="1" applyProtection="1">
      <alignment horizontal="left" wrapText="1"/>
      <protection hidden="1"/>
    </xf>
    <xf numFmtId="182" fontId="38" fillId="0" borderId="10" xfId="54" applyNumberFormat="1" applyFont="1" applyFill="1" applyBorder="1" applyAlignment="1" applyProtection="1">
      <alignment horizontal="left"/>
      <protection hidden="1"/>
    </xf>
    <xf numFmtId="0" fontId="38" fillId="0" borderId="10" xfId="53" applyNumberFormat="1" applyFont="1" applyFill="1" applyBorder="1" applyAlignment="1" applyProtection="1">
      <alignment horizontal="left"/>
      <protection hidden="1"/>
    </xf>
    <xf numFmtId="0" fontId="38" fillId="0" borderId="10" xfId="53" applyNumberFormat="1" applyFont="1" applyFill="1" applyBorder="1" applyAlignment="1" applyProtection="1">
      <alignment horizontal="center"/>
      <protection hidden="1"/>
    </xf>
    <xf numFmtId="49" fontId="38" fillId="0" borderId="10" xfId="53" applyNumberFormat="1" applyFont="1" applyFill="1" applyBorder="1" applyAlignment="1" applyProtection="1">
      <alignment horizontal="center" wrapText="1"/>
      <protection hidden="1"/>
    </xf>
    <xf numFmtId="0" fontId="22" fillId="0" borderId="10" xfId="54" applyFont="1" applyFill="1" applyBorder="1" applyAlignment="1">
      <alignment horizontal="center"/>
      <protection/>
    </xf>
    <xf numFmtId="38" fontId="22" fillId="0" borderId="10" xfId="55" applyNumberFormat="1" applyFont="1" applyFill="1" applyBorder="1" applyAlignment="1" applyProtection="1">
      <alignment/>
      <protection hidden="1"/>
    </xf>
    <xf numFmtId="2" fontId="38" fillId="0" borderId="10" xfId="53" applyNumberFormat="1" applyFont="1" applyFill="1" applyBorder="1" applyAlignment="1" applyProtection="1">
      <alignment vertical="top" wrapText="1" shrinkToFit="1"/>
      <protection hidden="1"/>
    </xf>
    <xf numFmtId="2" fontId="38" fillId="0" borderId="10" xfId="53" applyNumberFormat="1" applyFont="1" applyFill="1" applyBorder="1" applyAlignment="1" applyProtection="1">
      <alignment horizontal="left" wrapText="1"/>
      <protection hidden="1"/>
    </xf>
    <xf numFmtId="0" fontId="5" fillId="0" borderId="0" xfId="54" applyFont="1" applyFill="1">
      <alignment/>
      <protection/>
    </xf>
    <xf numFmtId="38" fontId="45" fillId="0" borderId="10" xfId="54" applyNumberFormat="1" applyFont="1" applyFill="1" applyBorder="1" applyAlignment="1" applyProtection="1">
      <alignment/>
      <protection hidden="1"/>
    </xf>
    <xf numFmtId="0" fontId="2" fillId="0" borderId="0" xfId="54" applyFont="1" applyFill="1">
      <alignment/>
      <protection/>
    </xf>
    <xf numFmtId="0" fontId="22" fillId="0" borderId="10" xfId="54" applyFont="1" applyFill="1" applyBorder="1" applyAlignment="1">
      <alignment horizontal="left"/>
      <protection/>
    </xf>
    <xf numFmtId="171" fontId="21" fillId="0" borderId="10" xfId="66" applyFont="1" applyFill="1" applyBorder="1" applyAlignment="1" applyProtection="1">
      <alignment/>
      <protection hidden="1"/>
    </xf>
    <xf numFmtId="199" fontId="22" fillId="0" borderId="0" xfId="54" applyNumberFormat="1" applyFont="1" applyFill="1">
      <alignment/>
      <protection/>
    </xf>
    <xf numFmtId="38" fontId="27" fillId="0" borderId="0" xfId="54" applyNumberFormat="1" applyFont="1" applyFill="1">
      <alignment/>
      <protection/>
    </xf>
    <xf numFmtId="0" fontId="4" fillId="0" borderId="0" xfId="54" applyFont="1" applyFill="1" applyAlignment="1">
      <alignment wrapText="1"/>
      <protection/>
    </xf>
    <xf numFmtId="38" fontId="21" fillId="0" borderId="0" xfId="54" applyNumberFormat="1" applyFont="1" applyFill="1">
      <alignment/>
      <protection/>
    </xf>
    <xf numFmtId="186" fontId="13" fillId="0" borderId="0" xfId="58" applyNumberFormat="1" applyFont="1">
      <alignment/>
      <protection/>
    </xf>
    <xf numFmtId="38" fontId="21" fillId="0" borderId="10" xfId="55" applyNumberFormat="1" applyFont="1" applyFill="1" applyBorder="1" applyAlignment="1" applyProtection="1">
      <alignment/>
      <protection hidden="1"/>
    </xf>
    <xf numFmtId="171" fontId="22" fillId="0" borderId="0" xfId="66" applyFont="1" applyFill="1" applyAlignment="1">
      <alignment/>
    </xf>
    <xf numFmtId="185" fontId="22" fillId="0" borderId="23" xfId="54" applyNumberFormat="1" applyFont="1" applyFill="1" applyBorder="1">
      <alignment/>
      <protection/>
    </xf>
    <xf numFmtId="9" fontId="1" fillId="0" borderId="10" xfId="54" applyNumberFormat="1" applyFont="1" applyFill="1" applyBorder="1">
      <alignment/>
      <protection/>
    </xf>
    <xf numFmtId="10" fontId="1" fillId="0" borderId="10" xfId="54" applyNumberFormat="1" applyFont="1" applyFill="1" applyBorder="1">
      <alignment/>
      <protection/>
    </xf>
    <xf numFmtId="0" fontId="15" fillId="0" borderId="0" xfId="53" applyNumberFormat="1" applyFont="1" applyFill="1" applyAlignment="1" applyProtection="1">
      <alignment horizontal="right"/>
      <protection hidden="1"/>
    </xf>
    <xf numFmtId="0" fontId="42" fillId="0" borderId="0" xfId="55" applyFont="1" applyFill="1" applyAlignment="1" applyProtection="1">
      <alignment horizontal="left"/>
      <protection hidden="1"/>
    </xf>
    <xf numFmtId="0" fontId="13" fillId="0" borderId="0" xfId="53" applyNumberFormat="1" applyFont="1" applyFill="1" applyAlignment="1" applyProtection="1">
      <alignment horizontal="left" vertical="center" wrapText="1"/>
      <protection hidden="1"/>
    </xf>
    <xf numFmtId="0" fontId="15" fillId="0" borderId="0" xfId="53" applyFont="1" applyFill="1" applyProtection="1">
      <alignment/>
      <protection hidden="1"/>
    </xf>
    <xf numFmtId="0" fontId="42" fillId="0" borderId="0" xfId="55" applyFont="1" applyFill="1" applyProtection="1">
      <alignment/>
      <protection hidden="1"/>
    </xf>
    <xf numFmtId="0" fontId="41" fillId="0" borderId="10" xfId="53" applyNumberFormat="1" applyFont="1" applyFill="1" applyBorder="1" applyAlignment="1" applyProtection="1">
      <alignment horizontal="center"/>
      <protection hidden="1"/>
    </xf>
    <xf numFmtId="40" fontId="41" fillId="0" borderId="10" xfId="54" applyNumberFormat="1" applyFont="1" applyFill="1" applyBorder="1" applyAlignment="1" applyProtection="1">
      <alignment/>
      <protection hidden="1"/>
    </xf>
    <xf numFmtId="183" fontId="41" fillId="0" borderId="0" xfId="54" applyNumberFormat="1" applyFont="1" applyFill="1" applyBorder="1" applyAlignment="1" applyProtection="1">
      <alignment/>
      <protection hidden="1"/>
    </xf>
    <xf numFmtId="40" fontId="41" fillId="0" borderId="0" xfId="54" applyNumberFormat="1" applyFont="1" applyFill="1" applyBorder="1" applyAlignment="1" applyProtection="1">
      <alignment/>
      <protection hidden="1"/>
    </xf>
    <xf numFmtId="0" fontId="43" fillId="0" borderId="0" xfId="53" applyFont="1" applyFill="1" applyBorder="1">
      <alignment/>
      <protection/>
    </xf>
    <xf numFmtId="0" fontId="43" fillId="0" borderId="0" xfId="53" applyFont="1" applyFill="1">
      <alignment/>
      <protection/>
    </xf>
    <xf numFmtId="40" fontId="31" fillId="0" borderId="10" xfId="54" applyNumberFormat="1" applyFont="1" applyFill="1" applyBorder="1" applyAlignment="1" applyProtection="1">
      <alignment/>
      <protection hidden="1"/>
    </xf>
    <xf numFmtId="38" fontId="22" fillId="0" borderId="0" xfId="54" applyNumberFormat="1" applyFont="1" applyFill="1" applyBorder="1" applyAlignment="1" applyProtection="1">
      <alignment/>
      <protection hidden="1"/>
    </xf>
    <xf numFmtId="40" fontId="22" fillId="0" borderId="0" xfId="54" applyNumberFormat="1" applyFont="1" applyFill="1" applyBorder="1" applyAlignment="1" applyProtection="1">
      <alignment/>
      <protection hidden="1"/>
    </xf>
    <xf numFmtId="0" fontId="38" fillId="0" borderId="10" xfId="53" applyNumberFormat="1" applyFont="1" applyFill="1" applyBorder="1" applyAlignment="1" applyProtection="1">
      <alignment horizontal="left" vertical="top" wrapText="1"/>
      <protection hidden="1"/>
    </xf>
    <xf numFmtId="0" fontId="31" fillId="0" borderId="10" xfId="53" applyNumberFormat="1" applyFont="1" applyFill="1" applyBorder="1" applyAlignment="1" applyProtection="1">
      <alignment horizontal="center"/>
      <protection hidden="1"/>
    </xf>
    <xf numFmtId="0" fontId="43" fillId="0" borderId="0" xfId="53" applyFont="1" applyFill="1" applyBorder="1" applyProtection="1">
      <alignment/>
      <protection hidden="1"/>
    </xf>
    <xf numFmtId="0" fontId="43" fillId="0" borderId="0" xfId="53" applyFont="1" applyFill="1" applyProtection="1">
      <alignment/>
      <protection hidden="1"/>
    </xf>
    <xf numFmtId="180" fontId="41" fillId="0" borderId="10" xfId="54" applyNumberFormat="1" applyFont="1" applyFill="1" applyBorder="1" applyAlignment="1" applyProtection="1">
      <alignment horizontal="left"/>
      <protection hidden="1"/>
    </xf>
    <xf numFmtId="38" fontId="43" fillId="0" borderId="0" xfId="53" applyNumberFormat="1" applyFont="1" applyFill="1" applyProtection="1">
      <alignment/>
      <protection hidden="1"/>
    </xf>
    <xf numFmtId="180" fontId="31" fillId="0" borderId="10" xfId="54" applyNumberFormat="1" applyFont="1" applyFill="1" applyBorder="1" applyAlignment="1" applyProtection="1">
      <alignment horizontal="left"/>
      <protection hidden="1"/>
    </xf>
    <xf numFmtId="180" fontId="41" fillId="0" borderId="10" xfId="56" applyNumberFormat="1" applyFont="1" applyFill="1" applyBorder="1" applyAlignment="1" applyProtection="1">
      <alignment horizontal="left"/>
      <protection hidden="1"/>
    </xf>
    <xf numFmtId="180" fontId="31" fillId="0" borderId="10" xfId="56" applyNumberFormat="1" applyFont="1" applyFill="1" applyBorder="1" applyAlignment="1" applyProtection="1">
      <alignment horizontal="left"/>
      <protection hidden="1"/>
    </xf>
    <xf numFmtId="40" fontId="31" fillId="0" borderId="10" xfId="55" applyNumberFormat="1" applyFont="1" applyFill="1" applyBorder="1" applyAlignment="1" applyProtection="1">
      <alignment/>
      <protection hidden="1"/>
    </xf>
    <xf numFmtId="40" fontId="31" fillId="0" borderId="10" xfId="53" applyNumberFormat="1" applyFont="1" applyFill="1" applyBorder="1" applyAlignment="1" applyProtection="1">
      <alignment horizontal="right"/>
      <protection hidden="1"/>
    </xf>
    <xf numFmtId="180" fontId="31" fillId="0" borderId="10" xfId="53" applyNumberFormat="1" applyFont="1" applyFill="1" applyBorder="1" applyAlignment="1" applyProtection="1">
      <alignment horizontal="left"/>
      <protection hidden="1"/>
    </xf>
    <xf numFmtId="40" fontId="41" fillId="0" borderId="10" xfId="53" applyNumberFormat="1" applyFont="1" applyFill="1" applyBorder="1" applyAlignment="1" applyProtection="1">
      <alignment horizontal="right"/>
      <protection hidden="1"/>
    </xf>
    <xf numFmtId="0" fontId="27" fillId="0" borderId="10" xfId="53" applyNumberFormat="1" applyFont="1" applyFill="1" applyBorder="1" applyAlignment="1" applyProtection="1">
      <alignment vertical="center"/>
      <protection hidden="1"/>
    </xf>
    <xf numFmtId="182" fontId="31" fillId="0" borderId="10" xfId="53" applyNumberFormat="1" applyFont="1" applyFill="1" applyBorder="1" applyAlignment="1" applyProtection="1">
      <alignment/>
      <protection hidden="1"/>
    </xf>
    <xf numFmtId="40" fontId="31" fillId="0" borderId="10" xfId="53" applyNumberFormat="1" applyFont="1" applyFill="1" applyBorder="1" applyAlignment="1" applyProtection="1">
      <alignment/>
      <protection hidden="1"/>
    </xf>
    <xf numFmtId="0" fontId="38" fillId="0" borderId="0" xfId="53" applyNumberFormat="1" applyFont="1" applyFill="1" applyBorder="1" applyAlignment="1" applyProtection="1">
      <alignment horizontal="left" vertical="center" wrapText="1"/>
      <protection hidden="1"/>
    </xf>
    <xf numFmtId="182" fontId="31" fillId="0" borderId="0" xfId="53" applyNumberFormat="1" applyFont="1" applyFill="1" applyBorder="1" applyAlignment="1" applyProtection="1">
      <alignment horizontal="center"/>
      <protection hidden="1"/>
    </xf>
    <xf numFmtId="180" fontId="31" fillId="0" borderId="0" xfId="53" applyNumberFormat="1" applyFont="1" applyFill="1" applyBorder="1" applyAlignment="1" applyProtection="1">
      <alignment horizontal="center"/>
      <protection hidden="1"/>
    </xf>
    <xf numFmtId="40" fontId="31" fillId="0" borderId="0" xfId="53" applyNumberFormat="1" applyFont="1" applyFill="1" applyBorder="1" applyAlignment="1" applyProtection="1">
      <alignment horizontal="right"/>
      <protection hidden="1"/>
    </xf>
    <xf numFmtId="197" fontId="31" fillId="0" borderId="0" xfId="53" applyNumberFormat="1" applyFont="1" applyFill="1" applyBorder="1" applyAlignment="1" applyProtection="1">
      <alignment horizontal="right"/>
      <protection hidden="1"/>
    </xf>
    <xf numFmtId="0" fontId="27" fillId="0" borderId="0" xfId="53" applyNumberFormat="1" applyFont="1" applyFill="1" applyBorder="1" applyAlignment="1" applyProtection="1">
      <alignment horizontal="left" vertical="center" wrapText="1"/>
      <protection hidden="1"/>
    </xf>
    <xf numFmtId="182" fontId="41" fillId="0" borderId="0" xfId="53" applyNumberFormat="1" applyFont="1" applyFill="1" applyBorder="1" applyAlignment="1" applyProtection="1">
      <alignment horizontal="center"/>
      <protection hidden="1"/>
    </xf>
    <xf numFmtId="180" fontId="41" fillId="0" borderId="0" xfId="53" applyNumberFormat="1" applyFont="1" applyFill="1" applyBorder="1" applyAlignment="1" applyProtection="1">
      <alignment horizontal="center"/>
      <protection hidden="1"/>
    </xf>
    <xf numFmtId="197" fontId="41" fillId="0" borderId="0" xfId="53" applyNumberFormat="1" applyFont="1" applyFill="1" applyBorder="1" applyAlignment="1" applyProtection="1">
      <alignment horizontal="right"/>
      <protection hidden="1"/>
    </xf>
    <xf numFmtId="0" fontId="41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31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53" applyNumberFormat="1" applyFont="1" applyFill="1" applyBorder="1" applyAlignment="1" applyProtection="1">
      <alignment horizontal="left" vertical="center" wrapText="1"/>
      <protection hidden="1"/>
    </xf>
    <xf numFmtId="182" fontId="15" fillId="0" borderId="0" xfId="53" applyNumberFormat="1" applyFont="1" applyFill="1" applyBorder="1" applyAlignment="1" applyProtection="1">
      <alignment horizontal="center"/>
      <protection hidden="1"/>
    </xf>
    <xf numFmtId="180" fontId="15" fillId="0" borderId="0" xfId="53" applyNumberFormat="1" applyFont="1" applyFill="1" applyBorder="1" applyAlignment="1" applyProtection="1">
      <alignment horizontal="center"/>
      <protection hidden="1"/>
    </xf>
    <xf numFmtId="197" fontId="15" fillId="0" borderId="0" xfId="53" applyNumberFormat="1" applyFont="1" applyFill="1" applyBorder="1" applyAlignment="1" applyProtection="1">
      <alignment horizontal="right"/>
      <protection hidden="1"/>
    </xf>
    <xf numFmtId="0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82" fontId="16" fillId="0" borderId="0" xfId="53" applyNumberFormat="1" applyFont="1" applyFill="1" applyBorder="1" applyAlignment="1" applyProtection="1">
      <alignment horizontal="center"/>
      <protection hidden="1"/>
    </xf>
    <xf numFmtId="180" fontId="16" fillId="0" borderId="0" xfId="53" applyNumberFormat="1" applyFont="1" applyFill="1" applyBorder="1" applyAlignment="1" applyProtection="1">
      <alignment horizontal="center"/>
      <protection hidden="1"/>
    </xf>
    <xf numFmtId="197" fontId="16" fillId="0" borderId="0" xfId="53" applyNumberFormat="1" applyFont="1" applyFill="1" applyBorder="1" applyAlignment="1" applyProtection="1">
      <alignment horizontal="right"/>
      <protection hidden="1"/>
    </xf>
    <xf numFmtId="0" fontId="16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0" xfId="53" applyNumberFormat="1" applyFont="1" applyFill="1" applyBorder="1" applyAlignment="1" applyProtection="1">
      <alignment horizontal="center" vertical="top"/>
      <protection hidden="1"/>
    </xf>
    <xf numFmtId="180" fontId="16" fillId="0" borderId="0" xfId="53" applyNumberFormat="1" applyFont="1" applyFill="1" applyBorder="1" applyAlignment="1" applyProtection="1">
      <alignment horizontal="center" vertical="top"/>
      <protection hidden="1"/>
    </xf>
    <xf numFmtId="198" fontId="16" fillId="0" borderId="0" xfId="53" applyNumberFormat="1" applyFont="1" applyFill="1" applyBorder="1" applyAlignment="1" applyProtection="1">
      <alignment horizontal="right" vertical="top"/>
      <protection hidden="1"/>
    </xf>
    <xf numFmtId="0" fontId="15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5" fillId="0" borderId="0" xfId="53" applyNumberFormat="1" applyFont="1" applyFill="1" applyBorder="1" applyAlignment="1" applyProtection="1">
      <alignment horizontal="center" vertical="top"/>
      <protection hidden="1"/>
    </xf>
    <xf numFmtId="180" fontId="15" fillId="0" borderId="0" xfId="53" applyNumberFormat="1" applyFont="1" applyFill="1" applyBorder="1" applyAlignment="1" applyProtection="1">
      <alignment horizontal="center" vertical="top"/>
      <protection hidden="1"/>
    </xf>
    <xf numFmtId="198" fontId="15" fillId="0" borderId="0" xfId="53" applyNumberFormat="1" applyFont="1" applyFill="1" applyBorder="1" applyAlignment="1" applyProtection="1">
      <alignment horizontal="right" vertical="top"/>
      <protection hidden="1"/>
    </xf>
    <xf numFmtId="0" fontId="16" fillId="0" borderId="0" xfId="53" applyNumberFormat="1" applyFont="1" applyFill="1" applyBorder="1" applyAlignment="1" applyProtection="1">
      <alignment vertical="center"/>
      <protection hidden="1"/>
    </xf>
    <xf numFmtId="182" fontId="15" fillId="0" borderId="0" xfId="53" applyNumberFormat="1" applyFont="1" applyFill="1" applyBorder="1" applyAlignment="1" applyProtection="1">
      <alignment/>
      <protection hidden="1"/>
    </xf>
    <xf numFmtId="40" fontId="15" fillId="0" borderId="0" xfId="53" applyNumberFormat="1" applyFont="1" applyFill="1" applyBorder="1" applyAlignment="1" applyProtection="1">
      <alignment/>
      <protection hidden="1"/>
    </xf>
    <xf numFmtId="0" fontId="13" fillId="0" borderId="10" xfId="58" applyFont="1" applyFill="1" applyBorder="1" applyAlignment="1">
      <alignment horizontal="center" vertical="justify"/>
      <protection/>
    </xf>
    <xf numFmtId="0" fontId="17" fillId="0" borderId="10" xfId="58" applyFont="1" applyBorder="1" applyAlignment="1">
      <alignment horizontal="center" vertical="top" wrapText="1"/>
      <protection/>
    </xf>
    <xf numFmtId="49" fontId="15" fillId="0" borderId="10" xfId="58" applyNumberFormat="1" applyFont="1" applyFill="1" applyBorder="1" applyAlignment="1">
      <alignment horizontal="center" vertical="top" wrapText="1"/>
      <protection/>
    </xf>
    <xf numFmtId="184" fontId="17" fillId="0" borderId="10" xfId="0" applyNumberFormat="1" applyFont="1" applyFill="1" applyBorder="1" applyAlignment="1">
      <alignment horizontal="center" vertical="center" wrapText="1"/>
    </xf>
    <xf numFmtId="0" fontId="17" fillId="0" borderId="10" xfId="58" applyFont="1" applyFill="1" applyBorder="1">
      <alignment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191" fontId="38" fillId="0" borderId="10" xfId="53" applyNumberFormat="1" applyFont="1" applyFill="1" applyBorder="1" applyAlignment="1" applyProtection="1">
      <alignment wrapText="1"/>
      <protection hidden="1"/>
    </xf>
    <xf numFmtId="0" fontId="38" fillId="0" borderId="0" xfId="54" applyFont="1" applyFill="1" applyBorder="1">
      <alignment/>
      <protection/>
    </xf>
    <xf numFmtId="0" fontId="1" fillId="0" borderId="0" xfId="54" applyFont="1" applyFill="1" applyBorder="1">
      <alignment/>
      <protection/>
    </xf>
    <xf numFmtId="9" fontId="1" fillId="0" borderId="0" xfId="54" applyNumberFormat="1" applyFont="1" applyFill="1" applyBorder="1">
      <alignment/>
      <protection/>
    </xf>
    <xf numFmtId="10" fontId="1" fillId="0" borderId="0" xfId="54" applyNumberFormat="1" applyFont="1" applyFill="1" applyBorder="1">
      <alignment/>
      <protection/>
    </xf>
    <xf numFmtId="0" fontId="2" fillId="0" borderId="10" xfId="54" applyFont="1" applyFill="1" applyBorder="1">
      <alignment/>
      <protection/>
    </xf>
    <xf numFmtId="0" fontId="22" fillId="0" borderId="10" xfId="0" applyFont="1" applyFill="1" applyBorder="1" applyAlignment="1">
      <alignment horizontal="left" vertical="center" wrapText="1"/>
    </xf>
    <xf numFmtId="0" fontId="2" fillId="0" borderId="0" xfId="54" applyFont="1" applyFill="1" applyBorder="1">
      <alignment/>
      <protection/>
    </xf>
    <xf numFmtId="0" fontId="2" fillId="0" borderId="0" xfId="54" applyFont="1" applyFill="1" applyAlignment="1">
      <alignment wrapText="1"/>
      <protection/>
    </xf>
    <xf numFmtId="0" fontId="2" fillId="0" borderId="0" xfId="53" applyFont="1" applyFill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0" xfId="53" applyFont="1" applyFill="1" applyBorder="1" applyProtection="1">
      <alignment/>
      <protection hidden="1"/>
    </xf>
    <xf numFmtId="0" fontId="2" fillId="0" borderId="0" xfId="53" applyFont="1" applyFill="1" applyBorder="1">
      <alignment/>
      <protection/>
    </xf>
    <xf numFmtId="0" fontId="2" fillId="0" borderId="0" xfId="53" applyFont="1" applyFill="1" applyBorder="1" applyProtection="1">
      <alignment/>
      <protection hidden="1"/>
    </xf>
    <xf numFmtId="0" fontId="2" fillId="0" borderId="0" xfId="53" applyFont="1" applyFill="1" applyBorder="1">
      <alignment/>
      <protection/>
    </xf>
    <xf numFmtId="0" fontId="47" fillId="0" borderId="0" xfId="0" applyFont="1" applyFill="1" applyAlignment="1">
      <alignment horizontal="justify"/>
    </xf>
    <xf numFmtId="0" fontId="47" fillId="0" borderId="0" xfId="0" applyFont="1" applyFill="1" applyAlignment="1">
      <alignment horizontal="justify" wrapText="1"/>
    </xf>
    <xf numFmtId="38" fontId="2" fillId="0" borderId="0" xfId="54" applyNumberFormat="1" applyFont="1" applyFill="1">
      <alignment/>
      <protection/>
    </xf>
    <xf numFmtId="1" fontId="2" fillId="0" borderId="0" xfId="54" applyNumberFormat="1" applyFont="1" applyFill="1">
      <alignment/>
      <protection/>
    </xf>
    <xf numFmtId="186" fontId="2" fillId="0" borderId="0" xfId="54" applyNumberFormat="1" applyFont="1" applyFill="1">
      <alignment/>
      <protection/>
    </xf>
    <xf numFmtId="186" fontId="2" fillId="0" borderId="0" xfId="54" applyNumberFormat="1" applyFont="1" applyFill="1">
      <alignment/>
      <protection/>
    </xf>
    <xf numFmtId="1" fontId="2" fillId="0" borderId="0" xfId="54" applyNumberFormat="1" applyFont="1" applyFill="1">
      <alignment/>
      <protection/>
    </xf>
    <xf numFmtId="0" fontId="0" fillId="0" borderId="0" xfId="54" applyFont="1" applyFill="1" applyBorder="1" applyProtection="1">
      <alignment/>
      <protection hidden="1"/>
    </xf>
    <xf numFmtId="0" fontId="2" fillId="0" borderId="10" xfId="54" applyFont="1" applyFill="1" applyBorder="1">
      <alignment/>
      <protection/>
    </xf>
    <xf numFmtId="40" fontId="53" fillId="0" borderId="10" xfId="54" applyNumberFormat="1" applyFont="1" applyFill="1" applyBorder="1" applyAlignment="1" applyProtection="1">
      <alignment/>
      <protection hidden="1"/>
    </xf>
    <xf numFmtId="40" fontId="53" fillId="0" borderId="0" xfId="54" applyNumberFormat="1" applyFont="1" applyFill="1">
      <alignment/>
      <protection/>
    </xf>
    <xf numFmtId="40" fontId="53" fillId="0" borderId="23" xfId="54" applyNumberFormat="1" applyFont="1" applyFill="1" applyBorder="1">
      <alignment/>
      <protection/>
    </xf>
    <xf numFmtId="40" fontId="54" fillId="0" borderId="23" xfId="54" applyNumberFormat="1" applyFont="1" applyFill="1" applyBorder="1">
      <alignment/>
      <protection/>
    </xf>
    <xf numFmtId="40" fontId="55" fillId="0" borderId="0" xfId="54" applyNumberFormat="1" applyFont="1" applyFill="1">
      <alignment/>
      <protection/>
    </xf>
    <xf numFmtId="14" fontId="38" fillId="0" borderId="10" xfId="53" applyNumberFormat="1" applyFont="1" applyFill="1" applyBorder="1" applyAlignment="1" applyProtection="1">
      <alignment horizontal="center"/>
      <protection hidden="1"/>
    </xf>
    <xf numFmtId="203" fontId="13" fillId="0" borderId="0" xfId="58" applyNumberFormat="1" applyFont="1">
      <alignment/>
      <protection/>
    </xf>
    <xf numFmtId="0" fontId="5" fillId="0" borderId="0" xfId="53" applyFont="1" applyFill="1" applyBorder="1" applyAlignment="1">
      <alignment wrapText="1"/>
      <protection/>
    </xf>
    <xf numFmtId="0" fontId="5" fillId="0" borderId="0" xfId="53" applyFont="1" applyFill="1" applyBorder="1">
      <alignment/>
      <protection/>
    </xf>
    <xf numFmtId="0" fontId="46" fillId="0" borderId="0" xfId="53" applyFont="1" applyFill="1" applyBorder="1" applyAlignment="1">
      <alignment wrapText="1"/>
      <protection/>
    </xf>
    <xf numFmtId="0" fontId="2" fillId="0" borderId="0" xfId="53" applyFont="1" applyFill="1" applyBorder="1" applyAlignment="1">
      <alignment wrapText="1"/>
      <protection/>
    </xf>
    <xf numFmtId="0" fontId="51" fillId="0" borderId="0" xfId="53" applyFont="1" applyFill="1" applyBorder="1" applyAlignment="1">
      <alignment wrapText="1"/>
      <protection/>
    </xf>
    <xf numFmtId="0" fontId="52" fillId="0" borderId="0" xfId="53" applyFont="1" applyFill="1" applyBorder="1">
      <alignment/>
      <protection/>
    </xf>
    <xf numFmtId="0" fontId="13" fillId="0" borderId="0" xfId="53" applyFont="1" applyFill="1" applyBorder="1" applyAlignment="1">
      <alignment wrapText="1"/>
      <protection/>
    </xf>
    <xf numFmtId="40" fontId="22" fillId="0" borderId="10" xfId="55" applyNumberFormat="1" applyFont="1" applyFill="1" applyBorder="1" applyAlignment="1" applyProtection="1">
      <alignment/>
      <protection hidden="1"/>
    </xf>
    <xf numFmtId="40" fontId="32" fillId="0" borderId="10" xfId="54" applyNumberFormat="1" applyFont="1" applyFill="1" applyBorder="1" applyAlignment="1" applyProtection="1">
      <alignment/>
      <protection hidden="1"/>
    </xf>
    <xf numFmtId="40" fontId="38" fillId="0" borderId="10" xfId="55" applyNumberFormat="1" applyFont="1" applyFill="1" applyBorder="1" applyAlignment="1" applyProtection="1">
      <alignment/>
      <protection hidden="1"/>
    </xf>
    <xf numFmtId="40" fontId="21" fillId="0" borderId="10" xfId="55" applyNumberFormat="1" applyFont="1" applyFill="1" applyBorder="1" applyAlignment="1" applyProtection="1">
      <alignment/>
      <protection hidden="1"/>
    </xf>
    <xf numFmtId="40" fontId="38" fillId="0" borderId="10" xfId="54" applyNumberFormat="1" applyFont="1" applyFill="1" applyBorder="1" applyAlignment="1" applyProtection="1">
      <alignment/>
      <protection hidden="1"/>
    </xf>
    <xf numFmtId="40" fontId="22" fillId="0" borderId="0" xfId="54" applyNumberFormat="1" applyFont="1" applyFill="1">
      <alignment/>
      <protection/>
    </xf>
    <xf numFmtId="40" fontId="22" fillId="0" borderId="0" xfId="66" applyNumberFormat="1" applyFont="1" applyFill="1" applyAlignment="1">
      <alignment/>
    </xf>
    <xf numFmtId="40" fontId="22" fillId="0" borderId="23" xfId="54" applyNumberFormat="1" applyFont="1" applyFill="1" applyBorder="1">
      <alignment/>
      <protection/>
    </xf>
    <xf numFmtId="40" fontId="32" fillId="0" borderId="23" xfId="54" applyNumberFormat="1" applyFont="1" applyFill="1" applyBorder="1">
      <alignment/>
      <protection/>
    </xf>
    <xf numFmtId="205" fontId="22" fillId="0" borderId="10" xfId="54" applyNumberFormat="1" applyFont="1" applyFill="1" applyBorder="1" applyAlignment="1" applyProtection="1">
      <alignment horizontal="left"/>
      <protection hidden="1"/>
    </xf>
    <xf numFmtId="2" fontId="5" fillId="0" borderId="0" xfId="54" applyNumberFormat="1" applyFont="1" applyFill="1">
      <alignment/>
      <protection/>
    </xf>
    <xf numFmtId="2" fontId="2" fillId="0" borderId="0" xfId="54" applyNumberFormat="1" applyFont="1" applyFill="1">
      <alignment/>
      <protection/>
    </xf>
    <xf numFmtId="2" fontId="17" fillId="0" borderId="10" xfId="58" applyNumberFormat="1" applyFont="1" applyBorder="1" applyAlignment="1">
      <alignment horizontal="center"/>
      <protection/>
    </xf>
    <xf numFmtId="2" fontId="17" fillId="0" borderId="10" xfId="58" applyNumberFormat="1" applyFont="1" applyFill="1" applyBorder="1" applyAlignment="1">
      <alignment horizontal="center"/>
      <protection/>
    </xf>
    <xf numFmtId="0" fontId="1" fillId="0" borderId="0" xfId="54" applyNumberFormat="1" applyFont="1" applyFill="1" applyAlignment="1" applyProtection="1">
      <alignment/>
      <protection hidden="1"/>
    </xf>
    <xf numFmtId="2" fontId="2" fillId="0" borderId="0" xfId="53" applyNumberFormat="1" applyFont="1" applyFill="1" applyBorder="1">
      <alignment/>
      <protection/>
    </xf>
    <xf numFmtId="4" fontId="8" fillId="0" borderId="10" xfId="55" applyNumberFormat="1" applyFont="1" applyFill="1" applyBorder="1" applyAlignment="1" applyProtection="1">
      <alignment/>
      <protection hidden="1"/>
    </xf>
    <xf numFmtId="4" fontId="10" fillId="0" borderId="10" xfId="55" applyNumberFormat="1" applyFont="1" applyFill="1" applyBorder="1" applyAlignment="1" applyProtection="1">
      <alignment/>
      <protection hidden="1"/>
    </xf>
    <xf numFmtId="4" fontId="10" fillId="10" borderId="10" xfId="55" applyNumberFormat="1" applyFont="1" applyFill="1" applyBorder="1" applyAlignment="1" applyProtection="1">
      <alignment/>
      <protection hidden="1"/>
    </xf>
    <xf numFmtId="4" fontId="11" fillId="0" borderId="10" xfId="55" applyNumberFormat="1" applyFont="1" applyFill="1" applyBorder="1" applyAlignment="1" applyProtection="1">
      <alignment/>
      <protection hidden="1"/>
    </xf>
    <xf numFmtId="4" fontId="10" fillId="0" borderId="10" xfId="55" applyNumberFormat="1" applyFont="1" applyFill="1" applyBorder="1" applyAlignment="1" applyProtection="1">
      <alignment/>
      <protection hidden="1"/>
    </xf>
    <xf numFmtId="4" fontId="20" fillId="0" borderId="10" xfId="55" applyNumberFormat="1" applyFont="1" applyFill="1" applyBorder="1" applyAlignment="1" applyProtection="1">
      <alignment/>
      <protection hidden="1"/>
    </xf>
    <xf numFmtId="4" fontId="13" fillId="0" borderId="10" xfId="55" applyNumberFormat="1" applyFont="1" applyFill="1" applyBorder="1" applyAlignment="1" applyProtection="1">
      <alignment/>
      <protection hidden="1"/>
    </xf>
    <xf numFmtId="4" fontId="10" fillId="0" borderId="13" xfId="57" applyNumberFormat="1" applyFont="1" applyFill="1" applyBorder="1" applyAlignment="1" applyProtection="1">
      <alignment/>
      <protection hidden="1"/>
    </xf>
    <xf numFmtId="4" fontId="8" fillId="0" borderId="25" xfId="55" applyNumberFormat="1" applyFont="1" applyFill="1" applyBorder="1" applyAlignment="1" applyProtection="1">
      <alignment vertical="center"/>
      <protection hidden="1"/>
    </xf>
    <xf numFmtId="2" fontId="13" fillId="0" borderId="0" xfId="58" applyNumberFormat="1" applyFont="1">
      <alignment/>
      <protection/>
    </xf>
    <xf numFmtId="2" fontId="2" fillId="0" borderId="0" xfId="53" applyNumberFormat="1" applyFont="1" applyFill="1">
      <alignment/>
      <protection/>
    </xf>
    <xf numFmtId="0" fontId="15" fillId="0" borderId="0" xfId="53" applyFont="1" applyFill="1" applyBorder="1" applyAlignment="1" applyProtection="1">
      <alignment horizontal="right"/>
      <protection hidden="1"/>
    </xf>
    <xf numFmtId="182" fontId="31" fillId="0" borderId="10" xfId="54" applyNumberFormat="1" applyFont="1" applyFill="1" applyBorder="1" applyAlignment="1" applyProtection="1">
      <alignment horizontal="center"/>
      <protection hidden="1"/>
    </xf>
    <xf numFmtId="182" fontId="41" fillId="0" borderId="10" xfId="54" applyNumberFormat="1" applyFont="1" applyFill="1" applyBorder="1" applyAlignment="1" applyProtection="1">
      <alignment horizontal="center"/>
      <protection hidden="1"/>
    </xf>
    <xf numFmtId="0" fontId="43" fillId="0" borderId="0" xfId="53" applyFont="1" applyFill="1" applyAlignment="1">
      <alignment horizontal="center"/>
      <protection/>
    </xf>
    <xf numFmtId="2" fontId="5" fillId="0" borderId="0" xfId="53" applyNumberFormat="1" applyFont="1" applyFill="1">
      <alignment/>
      <protection/>
    </xf>
    <xf numFmtId="180" fontId="27" fillId="0" borderId="10" xfId="56" applyNumberFormat="1" applyFont="1" applyFill="1" applyBorder="1" applyAlignment="1" applyProtection="1">
      <alignment/>
      <protection hidden="1"/>
    </xf>
    <xf numFmtId="38" fontId="27" fillId="0" borderId="10" xfId="56" applyNumberFormat="1" applyFont="1" applyFill="1" applyBorder="1" applyAlignment="1" applyProtection="1">
      <alignment/>
      <protection hidden="1"/>
    </xf>
    <xf numFmtId="0" fontId="4" fillId="0" borderId="10" xfId="54" applyNumberFormat="1" applyFont="1" applyFill="1" applyBorder="1" applyAlignment="1" applyProtection="1">
      <alignment horizontal="center"/>
      <protection hidden="1"/>
    </xf>
    <xf numFmtId="40" fontId="38" fillId="0" borderId="10" xfId="53" applyNumberFormat="1" applyFont="1" applyFill="1" applyBorder="1" applyAlignment="1" applyProtection="1">
      <alignment horizontal="right"/>
      <protection hidden="1"/>
    </xf>
    <xf numFmtId="182" fontId="38" fillId="0" borderId="10" xfId="54" applyNumberFormat="1" applyFont="1" applyFill="1" applyBorder="1" applyAlignment="1" applyProtection="1">
      <alignment horizontal="center"/>
      <protection hidden="1"/>
    </xf>
    <xf numFmtId="2" fontId="38" fillId="0" borderId="0" xfId="54" applyNumberFormat="1" applyFont="1" applyFill="1">
      <alignment/>
      <protection/>
    </xf>
    <xf numFmtId="0" fontId="27" fillId="0" borderId="10" xfId="53" applyNumberFormat="1" applyFont="1" applyFill="1" applyBorder="1" applyAlignment="1" applyProtection="1">
      <alignment horizontal="left" wrapText="1"/>
      <protection hidden="1"/>
    </xf>
    <xf numFmtId="182" fontId="27" fillId="0" borderId="10" xfId="54" applyNumberFormat="1" applyFont="1" applyFill="1" applyBorder="1" applyAlignment="1" applyProtection="1">
      <alignment horizontal="center"/>
      <protection hidden="1"/>
    </xf>
    <xf numFmtId="0" fontId="27" fillId="0" borderId="10" xfId="55" applyNumberFormat="1" applyFont="1" applyFill="1" applyBorder="1" applyAlignment="1" applyProtection="1">
      <alignment horizontal="left" wrapText="1"/>
      <protection hidden="1"/>
    </xf>
    <xf numFmtId="40" fontId="2" fillId="0" borderId="0" xfId="53" applyNumberFormat="1" applyFont="1" applyFill="1">
      <alignment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40" fontId="27" fillId="0" borderId="10" xfId="54" applyNumberFormat="1" applyFont="1" applyFill="1" applyBorder="1" applyAlignment="1" applyProtection="1">
      <alignment/>
      <protection hidden="1"/>
    </xf>
    <xf numFmtId="40" fontId="38" fillId="0" borderId="10" xfId="56" applyNumberFormat="1" applyFont="1" applyFill="1" applyBorder="1" applyAlignment="1" applyProtection="1">
      <alignment/>
      <protection hidden="1"/>
    </xf>
    <xf numFmtId="40" fontId="27" fillId="0" borderId="10" xfId="56" applyNumberFormat="1" applyFont="1" applyFill="1" applyBorder="1" applyAlignment="1" applyProtection="1">
      <alignment/>
      <protection hidden="1"/>
    </xf>
    <xf numFmtId="182" fontId="38" fillId="0" borderId="10" xfId="54" applyNumberFormat="1" applyFont="1" applyFill="1" applyBorder="1" applyAlignment="1" applyProtection="1">
      <alignment horizontal="right"/>
      <protection hidden="1"/>
    </xf>
    <xf numFmtId="182" fontId="27" fillId="0" borderId="10" xfId="53" applyNumberFormat="1" applyFont="1" applyFill="1" applyBorder="1" applyAlignment="1" applyProtection="1">
      <alignment horizontal="center"/>
      <protection hidden="1"/>
    </xf>
    <xf numFmtId="182" fontId="57" fillId="0" borderId="10" xfId="53" applyNumberFormat="1" applyFont="1" applyFill="1" applyBorder="1" applyAlignment="1" applyProtection="1">
      <alignment horizontal="center" wrapText="1"/>
      <protection hidden="1"/>
    </xf>
    <xf numFmtId="40" fontId="45" fillId="0" borderId="10" xfId="54" applyNumberFormat="1" applyFont="1" applyFill="1" applyBorder="1" applyAlignment="1" applyProtection="1">
      <alignment/>
      <protection hidden="1"/>
    </xf>
    <xf numFmtId="40" fontId="25" fillId="0" borderId="10" xfId="54" applyNumberFormat="1" applyFont="1" applyFill="1" applyBorder="1" applyAlignment="1" applyProtection="1">
      <alignment/>
      <protection hidden="1"/>
    </xf>
    <xf numFmtId="40" fontId="27" fillId="0" borderId="10" xfId="55" applyNumberFormat="1" applyFont="1" applyFill="1" applyBorder="1" applyAlignment="1" applyProtection="1">
      <alignment/>
      <protection hidden="1"/>
    </xf>
    <xf numFmtId="0" fontId="5" fillId="0" borderId="0" xfId="53" applyFont="1" applyFill="1">
      <alignment/>
      <protection/>
    </xf>
    <xf numFmtId="182" fontId="41" fillId="0" borderId="10" xfId="53" applyNumberFormat="1" applyFont="1" applyFill="1" applyBorder="1" applyAlignment="1" applyProtection="1">
      <alignment horizontal="center"/>
      <protection hidden="1"/>
    </xf>
    <xf numFmtId="182" fontId="58" fillId="0" borderId="10" xfId="53" applyNumberFormat="1" applyFont="1" applyFill="1" applyBorder="1" applyAlignment="1" applyProtection="1">
      <alignment horizontal="center" wrapText="1"/>
      <protection hidden="1"/>
    </xf>
    <xf numFmtId="182" fontId="38" fillId="0" borderId="10" xfId="53" applyNumberFormat="1" applyFont="1" applyFill="1" applyBorder="1" applyAlignment="1" applyProtection="1">
      <alignment horizontal="center" wrapText="1"/>
      <protection hidden="1"/>
    </xf>
    <xf numFmtId="181" fontId="32" fillId="0" borderId="10" xfId="54" applyNumberFormat="1" applyFont="1" applyFill="1" applyBorder="1" applyAlignment="1" applyProtection="1">
      <alignment horizontal="left"/>
      <protection hidden="1"/>
    </xf>
    <xf numFmtId="180" fontId="32" fillId="0" borderId="10" xfId="54" applyNumberFormat="1" applyFont="1" applyFill="1" applyBorder="1" applyAlignment="1" applyProtection="1">
      <alignment horizontal="left"/>
      <protection hidden="1"/>
    </xf>
    <xf numFmtId="0" fontId="21" fillId="0" borderId="10" xfId="53" applyNumberFormat="1" applyFont="1" applyFill="1" applyBorder="1" applyAlignment="1" applyProtection="1">
      <alignment horizontal="center"/>
      <protection hidden="1"/>
    </xf>
    <xf numFmtId="2" fontId="2" fillId="0" borderId="0" xfId="54" applyNumberFormat="1" applyFont="1" applyFill="1">
      <alignment/>
      <protection/>
    </xf>
    <xf numFmtId="0" fontId="59" fillId="0" borderId="0" xfId="55" applyFont="1" applyFill="1" applyAlignment="1" applyProtection="1">
      <alignment horizontal="left"/>
      <protection hidden="1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7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center" wrapText="1"/>
    </xf>
    <xf numFmtId="0" fontId="21" fillId="0" borderId="10" xfId="54" applyNumberFormat="1" applyFont="1" applyFill="1" applyBorder="1" applyAlignment="1" applyProtection="1">
      <alignment horizontal="center"/>
      <protection hidden="1"/>
    </xf>
    <xf numFmtId="0" fontId="27" fillId="0" borderId="0" xfId="54" applyFont="1" applyFill="1" applyBorder="1">
      <alignment/>
      <protection/>
    </xf>
    <xf numFmtId="0" fontId="16" fillId="0" borderId="0" xfId="54" applyFont="1" applyFill="1" applyBorder="1">
      <alignment/>
      <protection/>
    </xf>
    <xf numFmtId="2" fontId="48" fillId="0" borderId="0" xfId="54" applyNumberFormat="1" applyFont="1" applyFill="1" applyBorder="1">
      <alignment/>
      <protection/>
    </xf>
    <xf numFmtId="0" fontId="31" fillId="0" borderId="10" xfId="54" applyFont="1" applyFill="1" applyBorder="1" applyAlignment="1">
      <alignment horizontal="center"/>
      <protection/>
    </xf>
    <xf numFmtId="40" fontId="44" fillId="0" borderId="10" xfId="53" applyNumberFormat="1" applyFont="1" applyFill="1" applyBorder="1" applyProtection="1">
      <alignment/>
      <protection hidden="1"/>
    </xf>
    <xf numFmtId="40" fontId="44" fillId="0" borderId="0" xfId="53" applyNumberFormat="1" applyFont="1" applyFill="1" applyBorder="1" applyProtection="1">
      <alignment/>
      <protection hidden="1"/>
    </xf>
    <xf numFmtId="0" fontId="44" fillId="0" borderId="0" xfId="53" applyFont="1" applyFill="1" applyBorder="1" applyProtection="1">
      <alignment/>
      <protection hidden="1"/>
    </xf>
    <xf numFmtId="0" fontId="38" fillId="0" borderId="10" xfId="53" applyFont="1" applyFill="1" applyBorder="1" applyAlignment="1" applyProtection="1">
      <alignment wrapText="1"/>
      <protection hidden="1"/>
    </xf>
    <xf numFmtId="0" fontId="3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54" applyFont="1" applyFill="1" applyBorder="1" applyAlignment="1">
      <alignment horizontal="center" vertical="center"/>
      <protection/>
    </xf>
    <xf numFmtId="180" fontId="33" fillId="0" borderId="26" xfId="54" applyNumberFormat="1" applyFont="1" applyFill="1" applyBorder="1" applyAlignment="1" applyProtection="1">
      <alignment wrapText="1"/>
      <protection hidden="1"/>
    </xf>
    <xf numFmtId="180" fontId="22" fillId="0" borderId="26" xfId="54" applyNumberFormat="1" applyFont="1" applyFill="1" applyBorder="1" applyAlignment="1" applyProtection="1">
      <alignment wrapText="1"/>
      <protection hidden="1"/>
    </xf>
    <xf numFmtId="180" fontId="22" fillId="0" borderId="26" xfId="53" applyNumberFormat="1" applyFont="1" applyFill="1" applyBorder="1" applyAlignment="1" applyProtection="1">
      <alignment horizontal="left" wrapText="1"/>
      <protection hidden="1"/>
    </xf>
    <xf numFmtId="0" fontId="21" fillId="0" borderId="11" xfId="55" applyNumberFormat="1" applyFont="1" applyFill="1" applyBorder="1" applyAlignment="1" applyProtection="1">
      <alignment horizontal="left" wrapText="1"/>
      <protection hidden="1"/>
    </xf>
    <xf numFmtId="0" fontId="22" fillId="0" borderId="10" xfId="54" applyNumberFormat="1" applyFont="1" applyFill="1" applyBorder="1" applyAlignment="1" applyProtection="1">
      <alignment horizontal="center" vertical="center"/>
      <protection hidden="1"/>
    </xf>
    <xf numFmtId="0" fontId="22" fillId="0" borderId="10" xfId="54" applyNumberFormat="1" applyFont="1" applyFill="1" applyBorder="1" applyAlignment="1" applyProtection="1">
      <alignment wrapText="1"/>
      <protection hidden="1"/>
    </xf>
    <xf numFmtId="0" fontId="21" fillId="0" borderId="10" xfId="54" applyNumberFormat="1" applyFont="1" applyFill="1" applyBorder="1" applyAlignment="1" applyProtection="1">
      <alignment horizontal="centerContinuous"/>
      <protection hidden="1"/>
    </xf>
    <xf numFmtId="184" fontId="21" fillId="0" borderId="10" xfId="54" applyNumberFormat="1" applyFont="1" applyFill="1" applyBorder="1" applyAlignment="1" applyProtection="1">
      <alignment/>
      <protection hidden="1"/>
    </xf>
    <xf numFmtId="184" fontId="22" fillId="0" borderId="10" xfId="54" applyNumberFormat="1" applyFont="1" applyFill="1" applyBorder="1" applyAlignment="1" applyProtection="1">
      <alignment/>
      <protection hidden="1"/>
    </xf>
    <xf numFmtId="180" fontId="41" fillId="0" borderId="10" xfId="54" applyNumberFormat="1" applyFont="1" applyFill="1" applyBorder="1" applyAlignment="1" applyProtection="1">
      <alignment wrapText="1"/>
      <protection hidden="1"/>
    </xf>
    <xf numFmtId="0" fontId="27" fillId="0" borderId="10" xfId="53" applyNumberFormat="1" applyFont="1" applyFill="1" applyBorder="1" applyAlignment="1" applyProtection="1">
      <alignment horizontal="left" vertical="top" wrapText="1"/>
      <protection hidden="1"/>
    </xf>
    <xf numFmtId="180" fontId="38" fillId="0" borderId="10" xfId="54" applyNumberFormat="1" applyFont="1" applyFill="1" applyBorder="1" applyAlignment="1" applyProtection="1">
      <alignment horizontal="left" wrapText="1"/>
      <protection hidden="1"/>
    </xf>
    <xf numFmtId="0" fontId="38" fillId="0" borderId="10" xfId="0" applyFont="1" applyFill="1" applyBorder="1" applyAlignment="1">
      <alignment wrapText="1"/>
    </xf>
    <xf numFmtId="180" fontId="38" fillId="0" borderId="10" xfId="56" applyNumberFormat="1" applyFont="1" applyFill="1" applyBorder="1" applyAlignment="1" applyProtection="1">
      <alignment horizontal="left" wrapText="1"/>
      <protection hidden="1"/>
    </xf>
    <xf numFmtId="181" fontId="22" fillId="0" borderId="10" xfId="56" applyNumberFormat="1" applyFont="1" applyFill="1" applyBorder="1" applyAlignment="1" applyProtection="1">
      <alignment horizontal="left"/>
      <protection hidden="1"/>
    </xf>
    <xf numFmtId="180" fontId="27" fillId="0" borderId="10" xfId="54" applyNumberFormat="1" applyFont="1" applyFill="1" applyBorder="1" applyAlignment="1" applyProtection="1">
      <alignment horizontal="left" wrapText="1"/>
      <protection hidden="1"/>
    </xf>
    <xf numFmtId="0" fontId="27" fillId="0" borderId="10" xfId="0" applyFont="1" applyFill="1" applyBorder="1" applyAlignment="1">
      <alignment wrapText="1"/>
    </xf>
    <xf numFmtId="180" fontId="27" fillId="0" borderId="10" xfId="53" applyNumberFormat="1" applyFont="1" applyFill="1" applyBorder="1" applyAlignment="1" applyProtection="1">
      <alignment horizontal="left" wrapText="1"/>
      <protection hidden="1"/>
    </xf>
    <xf numFmtId="181" fontId="21" fillId="0" borderId="10" xfId="53" applyNumberFormat="1" applyFont="1" applyFill="1" applyBorder="1" applyAlignment="1" applyProtection="1">
      <alignment horizontal="left"/>
      <protection hidden="1"/>
    </xf>
    <xf numFmtId="182" fontId="21" fillId="0" borderId="10" xfId="53" applyNumberFormat="1" applyFont="1" applyFill="1" applyBorder="1" applyAlignment="1" applyProtection="1">
      <alignment horizontal="left"/>
      <protection hidden="1"/>
    </xf>
    <xf numFmtId="180" fontId="21" fillId="0" borderId="10" xfId="53" applyNumberFormat="1" applyFont="1" applyFill="1" applyBorder="1" applyAlignment="1" applyProtection="1">
      <alignment horizontal="left"/>
      <protection hidden="1"/>
    </xf>
    <xf numFmtId="181" fontId="22" fillId="0" borderId="10" xfId="53" applyNumberFormat="1" applyFont="1" applyFill="1" applyBorder="1" applyAlignment="1" applyProtection="1">
      <alignment horizontal="left"/>
      <protection hidden="1"/>
    </xf>
    <xf numFmtId="0" fontId="27" fillId="0" borderId="10" xfId="0" applyFont="1" applyFill="1" applyBorder="1" applyAlignment="1">
      <alignment horizontal="center" wrapText="1"/>
    </xf>
    <xf numFmtId="0" fontId="2" fillId="0" borderId="10" xfId="54" applyFont="1" applyFill="1" applyBorder="1" applyAlignment="1">
      <alignment horizontal="left"/>
      <protection/>
    </xf>
    <xf numFmtId="0" fontId="3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8" fillId="0" borderId="10" xfId="0" applyNumberFormat="1" applyFont="1" applyFill="1" applyBorder="1" applyAlignment="1" applyProtection="1">
      <alignment horizontal="left" wrapText="1"/>
      <protection/>
    </xf>
    <xf numFmtId="180" fontId="22" fillId="0" borderId="10" xfId="53" applyNumberFormat="1" applyFont="1" applyFill="1" applyBorder="1" applyAlignment="1" applyProtection="1">
      <alignment horizontal="left"/>
      <protection hidden="1"/>
    </xf>
    <xf numFmtId="0" fontId="33" fillId="0" borderId="10" xfId="54" applyFont="1" applyFill="1" applyBorder="1">
      <alignment/>
      <protection/>
    </xf>
    <xf numFmtId="180" fontId="38" fillId="0" borderId="10" xfId="53" applyNumberFormat="1" applyFont="1" applyFill="1" applyBorder="1" applyAlignment="1" applyProtection="1">
      <alignment horizontal="left" wrapText="1"/>
      <protection hidden="1"/>
    </xf>
    <xf numFmtId="182" fontId="22" fillId="0" borderId="10" xfId="53" applyNumberFormat="1" applyFont="1" applyFill="1" applyBorder="1" applyAlignment="1" applyProtection="1">
      <alignment horizontal="left"/>
      <protection hidden="1"/>
    </xf>
    <xf numFmtId="180" fontId="27" fillId="0" borderId="10" xfId="53" applyNumberFormat="1" applyFont="1" applyFill="1" applyBorder="1" applyAlignment="1" applyProtection="1">
      <alignment wrapText="1"/>
      <protection hidden="1"/>
    </xf>
    <xf numFmtId="180" fontId="38" fillId="0" borderId="10" xfId="53" applyNumberFormat="1" applyFont="1" applyFill="1" applyBorder="1" applyAlignment="1" applyProtection="1">
      <alignment wrapText="1"/>
      <protection hidden="1"/>
    </xf>
    <xf numFmtId="180" fontId="38" fillId="0" borderId="10" xfId="53" applyNumberFormat="1" applyFont="1" applyFill="1" applyBorder="1" applyAlignment="1" applyProtection="1">
      <alignment horizontal="left"/>
      <protection hidden="1"/>
    </xf>
    <xf numFmtId="0" fontId="27" fillId="0" borderId="10" xfId="0" applyFont="1" applyFill="1" applyBorder="1" applyAlignment="1">
      <alignment horizontal="center"/>
    </xf>
    <xf numFmtId="197" fontId="3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8" fillId="0" borderId="10" xfId="55" applyNumberFormat="1" applyFont="1" applyFill="1" applyBorder="1" applyAlignment="1" applyProtection="1">
      <alignment horizontal="left" wrapText="1"/>
      <protection hidden="1"/>
    </xf>
    <xf numFmtId="180" fontId="22" fillId="0" borderId="10" xfId="53" applyNumberFormat="1" applyFont="1" applyFill="1" applyBorder="1" applyAlignment="1" applyProtection="1">
      <alignment horizontal="left" wrapText="1"/>
      <protection hidden="1"/>
    </xf>
    <xf numFmtId="0" fontId="38" fillId="0" borderId="10" xfId="0" applyFont="1" applyFill="1" applyBorder="1" applyAlignment="1">
      <alignment horizontal="left" vertical="top" wrapText="1"/>
    </xf>
    <xf numFmtId="0" fontId="21" fillId="0" borderId="0" xfId="54" applyFont="1" applyFill="1" applyBorder="1" applyProtection="1">
      <alignment/>
      <protection hidden="1"/>
    </xf>
    <xf numFmtId="0" fontId="21" fillId="0" borderId="0" xfId="54" applyFont="1" applyFill="1">
      <alignment/>
      <protection/>
    </xf>
    <xf numFmtId="49" fontId="21" fillId="0" borderId="10" xfId="54" applyNumberFormat="1" applyFont="1" applyFill="1" applyBorder="1" applyAlignment="1" applyProtection="1">
      <alignment horizontal="left"/>
      <protection hidden="1"/>
    </xf>
    <xf numFmtId="2" fontId="1" fillId="0" borderId="0" xfId="54" applyNumberFormat="1" applyFont="1" applyFill="1">
      <alignment/>
      <protection/>
    </xf>
    <xf numFmtId="180" fontId="31" fillId="0" borderId="10" xfId="53" applyNumberFormat="1" applyFont="1" applyFill="1" applyBorder="1" applyAlignment="1" applyProtection="1">
      <alignment horizontal="center"/>
      <protection hidden="1"/>
    </xf>
    <xf numFmtId="0" fontId="41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180" fontId="41" fillId="0" borderId="10" xfId="53" applyNumberFormat="1" applyFont="1" applyFill="1" applyBorder="1" applyAlignment="1" applyProtection="1">
      <alignment horizontal="left"/>
      <protection hidden="1"/>
    </xf>
    <xf numFmtId="180" fontId="38" fillId="0" borderId="10" xfId="54" applyNumberFormat="1" applyFont="1" applyFill="1" applyBorder="1" applyAlignment="1" applyProtection="1">
      <alignment horizontal="left" vertical="top" wrapText="1"/>
      <protection hidden="1"/>
    </xf>
    <xf numFmtId="197" fontId="38" fillId="0" borderId="10" xfId="53" applyNumberFormat="1" applyFont="1" applyFill="1" applyBorder="1" applyAlignment="1" applyProtection="1">
      <alignment horizontal="left" vertical="top" wrapText="1"/>
      <protection hidden="1"/>
    </xf>
    <xf numFmtId="0" fontId="38" fillId="0" borderId="10" xfId="53" applyNumberFormat="1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left" vertical="top" wrapText="1"/>
    </xf>
    <xf numFmtId="180" fontId="38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>
      <alignment vertical="top"/>
      <protection/>
    </xf>
    <xf numFmtId="0" fontId="2" fillId="0" borderId="0" xfId="53" applyFont="1" applyFill="1" applyBorder="1" applyAlignment="1">
      <alignment vertical="top"/>
      <protection/>
    </xf>
    <xf numFmtId="2" fontId="38" fillId="0" borderId="10" xfId="53" applyNumberFormat="1" applyFont="1" applyFill="1" applyBorder="1" applyAlignment="1" applyProtection="1">
      <alignment horizontal="left" vertical="top" wrapText="1"/>
      <protection hidden="1"/>
    </xf>
    <xf numFmtId="40" fontId="31" fillId="0" borderId="0" xfId="55" applyNumberFormat="1" applyFont="1" applyFill="1" applyBorder="1" applyAlignment="1" applyProtection="1">
      <alignment/>
      <protection hidden="1"/>
    </xf>
    <xf numFmtId="40" fontId="22" fillId="0" borderId="0" xfId="55" applyNumberFormat="1" applyFont="1" applyFill="1" applyBorder="1" applyAlignment="1" applyProtection="1">
      <alignment/>
      <protection hidden="1"/>
    </xf>
    <xf numFmtId="195" fontId="43" fillId="0" borderId="0" xfId="53" applyNumberFormat="1" applyFont="1" applyFill="1" applyProtection="1">
      <alignment/>
      <protection hidden="1"/>
    </xf>
    <xf numFmtId="195" fontId="44" fillId="0" borderId="0" xfId="53" applyNumberFormat="1" applyFont="1" applyFill="1" applyBorder="1" applyProtection="1">
      <alignment/>
      <protection hidden="1"/>
    </xf>
    <xf numFmtId="197" fontId="44" fillId="0" borderId="0" xfId="53" applyNumberFormat="1" applyFont="1" applyFill="1" applyBorder="1" applyProtection="1">
      <alignment/>
      <protection hidden="1"/>
    </xf>
    <xf numFmtId="195" fontId="2" fillId="0" borderId="0" xfId="53" applyNumberFormat="1" applyFont="1" applyFill="1" applyProtection="1">
      <alignment/>
      <protection hidden="1"/>
    </xf>
    <xf numFmtId="0" fontId="13" fillId="0" borderId="13" xfId="53" applyFont="1" applyFill="1" applyBorder="1" applyAlignment="1" applyProtection="1">
      <alignment wrapText="1"/>
      <protection hidden="1"/>
    </xf>
    <xf numFmtId="0" fontId="14" fillId="0" borderId="10" xfId="55" applyNumberFormat="1" applyFont="1" applyFill="1" applyBorder="1" applyAlignment="1" applyProtection="1">
      <alignment horizontal="left"/>
      <protection hidden="1"/>
    </xf>
    <xf numFmtId="0" fontId="8" fillId="0" borderId="10" xfId="55" applyNumberFormat="1" applyFont="1" applyFill="1" applyBorder="1" applyAlignment="1" applyProtection="1">
      <alignment horizontal="left"/>
      <protection hidden="1"/>
    </xf>
    <xf numFmtId="4" fontId="8" fillId="0" borderId="10" xfId="55" applyNumberFormat="1" applyFont="1" applyFill="1" applyBorder="1" applyAlignment="1" applyProtection="1">
      <alignment vertical="center"/>
      <protection hidden="1"/>
    </xf>
    <xf numFmtId="4" fontId="7" fillId="0" borderId="10" xfId="55" applyNumberFormat="1" applyFont="1" applyFill="1" applyBorder="1" applyAlignment="1" applyProtection="1">
      <alignment/>
      <protection hidden="1"/>
    </xf>
    <xf numFmtId="4" fontId="61" fillId="0" borderId="10" xfId="55" applyNumberFormat="1" applyFont="1" applyFill="1" applyBorder="1" applyAlignment="1" applyProtection="1">
      <alignment/>
      <protection hidden="1"/>
    </xf>
    <xf numFmtId="40" fontId="31" fillId="0" borderId="10" xfId="56" applyNumberFormat="1" applyFont="1" applyFill="1" applyBorder="1" applyAlignment="1" applyProtection="1">
      <alignment/>
      <protection hidden="1"/>
    </xf>
    <xf numFmtId="0" fontId="27" fillId="0" borderId="11" xfId="55" applyNumberFormat="1" applyFont="1" applyFill="1" applyBorder="1" applyAlignment="1" applyProtection="1">
      <alignment wrapText="1"/>
      <protection hidden="1"/>
    </xf>
    <xf numFmtId="181" fontId="27" fillId="0" borderId="11" xfId="55" applyNumberFormat="1" applyFont="1" applyFill="1" applyBorder="1" applyAlignment="1" applyProtection="1">
      <alignment wrapText="1"/>
      <protection hidden="1"/>
    </xf>
    <xf numFmtId="0" fontId="4" fillId="0" borderId="10" xfId="54" applyNumberFormat="1" applyFont="1" applyFill="1" applyBorder="1" applyAlignment="1" applyProtection="1">
      <alignment horizontal="centerContinuous"/>
      <protection hidden="1"/>
    </xf>
    <xf numFmtId="0" fontId="2" fillId="0" borderId="10" xfId="54" applyFont="1" applyFill="1" applyBorder="1" applyAlignment="1">
      <alignment horizontal="right"/>
      <protection/>
    </xf>
    <xf numFmtId="0" fontId="36" fillId="0" borderId="10" xfId="54" applyFont="1" applyFill="1" applyBorder="1" applyAlignment="1">
      <alignment horizontal="right" wrapText="1"/>
      <protection/>
    </xf>
    <xf numFmtId="38" fontId="2" fillId="0" borderId="10" xfId="54" applyNumberFormat="1" applyFont="1" applyFill="1" applyBorder="1" applyAlignment="1">
      <alignment horizontal="right" wrapText="1"/>
      <protection/>
    </xf>
    <xf numFmtId="0" fontId="4" fillId="0" borderId="10" xfId="54" applyNumberFormat="1" applyFont="1" applyFill="1" applyBorder="1" applyAlignment="1" applyProtection="1">
      <alignment/>
      <protection hidden="1"/>
    </xf>
    <xf numFmtId="0" fontId="2" fillId="0" borderId="10" xfId="54" applyFont="1" applyFill="1" applyBorder="1" applyAlignment="1">
      <alignment horizontal="center" vertical="center"/>
      <protection/>
    </xf>
    <xf numFmtId="0" fontId="4" fillId="0" borderId="10" xfId="54" applyNumberFormat="1" applyFont="1" applyFill="1" applyBorder="1" applyAlignment="1" applyProtection="1">
      <alignment horizontal="centerContinuous" vertical="top"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4" applyNumberFormat="1" applyFont="1" applyFill="1" applyBorder="1" applyAlignment="1" applyProtection="1">
      <alignment horizontal="center" vertical="center"/>
      <protection hidden="1"/>
    </xf>
    <xf numFmtId="184" fontId="4" fillId="0" borderId="10" xfId="54" applyNumberFormat="1" applyFont="1" applyFill="1" applyBorder="1" applyAlignment="1" applyProtection="1">
      <alignment/>
      <protection hidden="1"/>
    </xf>
    <xf numFmtId="184" fontId="5" fillId="0" borderId="10" xfId="54" applyNumberFormat="1" applyFont="1" applyFill="1" applyBorder="1" applyAlignment="1" applyProtection="1">
      <alignment/>
      <protection hidden="1"/>
    </xf>
    <xf numFmtId="0" fontId="27" fillId="0" borderId="10" xfId="0" applyFont="1" applyFill="1" applyBorder="1" applyAlignment="1">
      <alignment/>
    </xf>
    <xf numFmtId="180" fontId="38" fillId="0" borderId="10" xfId="56" applyNumberFormat="1" applyFont="1" applyFill="1" applyBorder="1" applyAlignment="1" applyProtection="1">
      <alignment wrapText="1"/>
      <protection hidden="1"/>
    </xf>
    <xf numFmtId="181" fontId="38" fillId="0" borderId="10" xfId="56" applyNumberFormat="1" applyFont="1" applyFill="1" applyBorder="1" applyAlignment="1" applyProtection="1">
      <alignment/>
      <protection hidden="1"/>
    </xf>
    <xf numFmtId="183" fontId="38" fillId="0" borderId="10" xfId="56" applyNumberFormat="1" applyFont="1" applyFill="1" applyBorder="1" applyAlignment="1" applyProtection="1">
      <alignment/>
      <protection hidden="1"/>
    </xf>
    <xf numFmtId="180" fontId="27" fillId="0" borderId="10" xfId="56" applyNumberFormat="1" applyFont="1" applyFill="1" applyBorder="1" applyAlignment="1" applyProtection="1">
      <alignment wrapText="1"/>
      <protection hidden="1"/>
    </xf>
    <xf numFmtId="181" fontId="27" fillId="0" borderId="10" xfId="56" applyNumberFormat="1" applyFont="1" applyFill="1" applyBorder="1" applyAlignment="1" applyProtection="1">
      <alignment/>
      <protection hidden="1"/>
    </xf>
    <xf numFmtId="183" fontId="27" fillId="0" borderId="10" xfId="56" applyNumberFormat="1" applyFont="1" applyFill="1" applyBorder="1" applyAlignment="1" applyProtection="1">
      <alignment/>
      <protection hidden="1"/>
    </xf>
    <xf numFmtId="0" fontId="38" fillId="0" borderId="10" xfId="0" applyFont="1" applyFill="1" applyBorder="1" applyAlignment="1">
      <alignment horizontal="left" vertical="center" wrapText="1"/>
    </xf>
    <xf numFmtId="181" fontId="38" fillId="0" borderId="10" xfId="53" applyNumberFormat="1" applyFont="1" applyFill="1" applyBorder="1" applyAlignment="1" applyProtection="1">
      <alignment/>
      <protection hidden="1"/>
    </xf>
    <xf numFmtId="180" fontId="38" fillId="0" borderId="10" xfId="53" applyNumberFormat="1" applyFont="1" applyFill="1" applyBorder="1" applyAlignment="1" applyProtection="1">
      <alignment/>
      <protection hidden="1"/>
    </xf>
    <xf numFmtId="181" fontId="27" fillId="0" borderId="10" xfId="53" applyNumberFormat="1" applyFont="1" applyFill="1" applyBorder="1" applyAlignment="1" applyProtection="1">
      <alignment/>
      <protection hidden="1"/>
    </xf>
    <xf numFmtId="38" fontId="38" fillId="0" borderId="10" xfId="54" applyNumberFormat="1" applyFont="1" applyFill="1" applyBorder="1" applyAlignment="1" applyProtection="1">
      <alignment wrapText="1"/>
      <protection hidden="1"/>
    </xf>
    <xf numFmtId="0" fontId="13" fillId="0" borderId="10" xfId="0" applyFont="1" applyFill="1" applyBorder="1" applyAlignment="1">
      <alignment horizontal="center" wrapText="1"/>
    </xf>
    <xf numFmtId="180" fontId="27" fillId="0" borderId="10" xfId="53" applyNumberFormat="1" applyFont="1" applyFill="1" applyBorder="1" applyAlignment="1" applyProtection="1">
      <alignment/>
      <protection hidden="1"/>
    </xf>
    <xf numFmtId="182" fontId="38" fillId="0" borderId="10" xfId="53" applyNumberFormat="1" applyFont="1" applyFill="1" applyBorder="1" applyAlignment="1" applyProtection="1">
      <alignment/>
      <protection hidden="1"/>
    </xf>
    <xf numFmtId="192" fontId="38" fillId="0" borderId="10" xfId="55" applyNumberFormat="1" applyFont="1" applyFill="1" applyBorder="1" applyAlignment="1" applyProtection="1">
      <alignment/>
      <protection hidden="1"/>
    </xf>
    <xf numFmtId="192" fontId="27" fillId="0" borderId="10" xfId="55" applyNumberFormat="1" applyFont="1" applyFill="1" applyBorder="1" applyAlignment="1" applyProtection="1">
      <alignment/>
      <protection hidden="1"/>
    </xf>
    <xf numFmtId="0" fontId="27" fillId="0" borderId="10" xfId="54" applyNumberFormat="1" applyFont="1" applyFill="1" applyBorder="1" applyAlignment="1" applyProtection="1">
      <alignment/>
      <protection hidden="1"/>
    </xf>
    <xf numFmtId="38" fontId="2" fillId="0" borderId="0" xfId="54" applyNumberFormat="1" applyFont="1" applyFill="1">
      <alignment/>
      <protection/>
    </xf>
    <xf numFmtId="0" fontId="1" fillId="0" borderId="26" xfId="54" applyFont="1" applyFill="1" applyBorder="1">
      <alignment/>
      <protection/>
    </xf>
    <xf numFmtId="0" fontId="2" fillId="0" borderId="26" xfId="54" applyFont="1" applyFill="1" applyBorder="1">
      <alignment/>
      <protection/>
    </xf>
    <xf numFmtId="0" fontId="4" fillId="0" borderId="26" xfId="54" applyFont="1" applyFill="1" applyBorder="1">
      <alignment/>
      <protection/>
    </xf>
    <xf numFmtId="0" fontId="2" fillId="0" borderId="26" xfId="54" applyFont="1" applyFill="1" applyBorder="1">
      <alignment/>
      <protection/>
    </xf>
    <xf numFmtId="0" fontId="2" fillId="0" borderId="0" xfId="54" applyFont="1" applyFill="1" applyBorder="1">
      <alignment/>
      <protection/>
    </xf>
    <xf numFmtId="0" fontId="26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95" fontId="2" fillId="0" borderId="0" xfId="54" applyNumberFormat="1" applyFont="1" applyFill="1">
      <alignment/>
      <protection/>
    </xf>
    <xf numFmtId="0" fontId="38" fillId="0" borderId="0" xfId="53" applyNumberFormat="1" applyFont="1" applyFill="1" applyBorder="1" applyAlignment="1" applyProtection="1">
      <alignment horizontal="left" vertical="top" wrapText="1"/>
      <protection hidden="1"/>
    </xf>
    <xf numFmtId="0" fontId="38" fillId="0" borderId="0" xfId="55" applyFont="1" applyFill="1" applyAlignment="1" applyProtection="1">
      <alignment horizontal="left"/>
      <protection hidden="1"/>
    </xf>
    <xf numFmtId="0" fontId="31" fillId="0" borderId="0" xfId="0" applyFont="1" applyFill="1" applyAlignment="1">
      <alignment/>
    </xf>
    <xf numFmtId="0" fontId="17" fillId="0" borderId="10" xfId="58" applyFont="1" applyFill="1" applyBorder="1" applyAlignment="1">
      <alignment horizontal="center"/>
      <protection/>
    </xf>
    <xf numFmtId="182" fontId="38" fillId="0" borderId="10" xfId="53" applyNumberFormat="1" applyFont="1" applyFill="1" applyBorder="1" applyAlignment="1" applyProtection="1">
      <alignment horizontal="left"/>
      <protection hidden="1"/>
    </xf>
    <xf numFmtId="182" fontId="38" fillId="0" borderId="10" xfId="53" applyNumberFormat="1" applyFont="1" applyFill="1" applyBorder="1" applyAlignment="1" applyProtection="1">
      <alignment horizontal="center"/>
      <protection hidden="1"/>
    </xf>
    <xf numFmtId="0" fontId="21" fillId="0" borderId="10" xfId="54" applyNumberFormat="1" applyFont="1" applyFill="1" applyBorder="1" applyAlignment="1" applyProtection="1">
      <alignment horizontal="left" wrapText="1"/>
      <protection hidden="1"/>
    </xf>
    <xf numFmtId="0" fontId="7" fillId="0" borderId="0" xfId="55" applyFont="1" applyFill="1" applyAlignment="1" applyProtection="1">
      <alignment horizontal="left"/>
      <protection hidden="1"/>
    </xf>
    <xf numFmtId="0" fontId="22" fillId="0" borderId="10" xfId="54" applyNumberFormat="1" applyFont="1" applyFill="1" applyBorder="1" applyAlignment="1" applyProtection="1">
      <alignment wrapText="1"/>
      <protection hidden="1"/>
    </xf>
    <xf numFmtId="0" fontId="0" fillId="0" borderId="10" xfId="0" applyFont="1" applyFill="1" applyBorder="1" applyAlignment="1">
      <alignment/>
    </xf>
    <xf numFmtId="0" fontId="59" fillId="0" borderId="0" xfId="55" applyFont="1" applyFill="1" applyAlignment="1" applyProtection="1">
      <alignment horizontal="left"/>
      <protection hidden="1"/>
    </xf>
    <xf numFmtId="0" fontId="12" fillId="0" borderId="0" xfId="54" applyFont="1" applyFill="1" applyAlignment="1">
      <alignment horizontal="center" wrapText="1"/>
      <protection/>
    </xf>
    <xf numFmtId="0" fontId="22" fillId="0" borderId="10" xfId="54" applyNumberFormat="1" applyFont="1" applyFill="1" applyBorder="1" applyAlignment="1" applyProtection="1">
      <alignment horizontal="center" vertical="center"/>
      <protection hidden="1"/>
    </xf>
    <xf numFmtId="0" fontId="22" fillId="0" borderId="10" xfId="54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38" fontId="22" fillId="0" borderId="10" xfId="54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wrapText="1"/>
    </xf>
    <xf numFmtId="0" fontId="38" fillId="0" borderId="11" xfId="0" applyFont="1" applyFill="1" applyBorder="1" applyAlignment="1">
      <alignment horizontal="left" wrapText="1"/>
    </xf>
    <xf numFmtId="0" fontId="27" fillId="0" borderId="13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wrapText="1"/>
    </xf>
    <xf numFmtId="0" fontId="41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3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/>
    </xf>
    <xf numFmtId="0" fontId="40" fillId="0" borderId="10" xfId="0" applyFont="1" applyFill="1" applyBorder="1" applyAlignment="1">
      <alignment wrapText="1"/>
    </xf>
    <xf numFmtId="0" fontId="7" fillId="0" borderId="0" xfId="55" applyFont="1" applyAlignment="1" applyProtection="1">
      <alignment horizontal="left"/>
      <protection hidden="1"/>
    </xf>
    <xf numFmtId="0" fontId="8" fillId="0" borderId="0" xfId="55" applyNumberFormat="1" applyFont="1" applyFill="1" applyAlignment="1" applyProtection="1">
      <alignment horizontal="center" wrapText="1"/>
      <protection hidden="1"/>
    </xf>
    <xf numFmtId="0" fontId="4" fillId="0" borderId="10" xfId="54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0" fontId="27" fillId="0" borderId="10" xfId="54" applyNumberFormat="1" applyFont="1" applyFill="1" applyBorder="1" applyAlignment="1" applyProtection="1">
      <alignment horizontal="center" wrapText="1"/>
      <protection hidden="1"/>
    </xf>
    <xf numFmtId="191" fontId="38" fillId="0" borderId="10" xfId="53" applyNumberFormat="1" applyFont="1" applyFill="1" applyBorder="1" applyAlignment="1" applyProtection="1">
      <alignment wrapText="1"/>
      <protection hidden="1"/>
    </xf>
    <xf numFmtId="0" fontId="5" fillId="0" borderId="10" xfId="54" applyNumberFormat="1" applyFont="1" applyFill="1" applyBorder="1" applyAlignment="1" applyProtection="1">
      <alignment/>
      <protection hidden="1"/>
    </xf>
    <xf numFmtId="38" fontId="2" fillId="0" borderId="10" xfId="54" applyNumberFormat="1" applyFont="1" applyFill="1" applyBorder="1" applyAlignment="1">
      <alignment/>
      <protection/>
    </xf>
    <xf numFmtId="0" fontId="0" fillId="0" borderId="10" xfId="0" applyBorder="1" applyAlignment="1">
      <alignment/>
    </xf>
    <xf numFmtId="0" fontId="2" fillId="0" borderId="10" xfId="54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8" fillId="0" borderId="0" xfId="55" applyFont="1" applyFill="1" applyAlignment="1" applyProtection="1">
      <alignment horizontal="left"/>
      <protection hidden="1"/>
    </xf>
    <xf numFmtId="0" fontId="16" fillId="0" borderId="0" xfId="0" applyFont="1" applyAlignment="1">
      <alignment horizontal="center" wrapText="1" shrinkToFit="1"/>
    </xf>
    <xf numFmtId="0" fontId="16" fillId="0" borderId="0" xfId="0" applyFont="1" applyAlignment="1">
      <alignment horizontal="center" shrinkToFit="1"/>
    </xf>
    <xf numFmtId="40" fontId="22" fillId="0" borderId="10" xfId="56" applyNumberFormat="1" applyFont="1" applyFill="1" applyBorder="1" applyAlignment="1" applyProtection="1">
      <alignment/>
      <protection hidden="1"/>
    </xf>
    <xf numFmtId="0" fontId="27" fillId="0" borderId="10" xfId="53" applyNumberFormat="1" applyFont="1" applyFill="1" applyBorder="1" applyAlignment="1" applyProtection="1">
      <alignment horizontal="center"/>
      <protection hidden="1"/>
    </xf>
    <xf numFmtId="182" fontId="27" fillId="0" borderId="10" xfId="53" applyNumberFormat="1" applyFont="1" applyFill="1" applyBorder="1" applyAlignment="1" applyProtection="1">
      <alignment horizontal="left"/>
      <protection hidden="1"/>
    </xf>
    <xf numFmtId="38" fontId="27" fillId="0" borderId="21" xfId="54" applyNumberFormat="1" applyFont="1" applyFill="1" applyBorder="1">
      <alignment/>
      <protection/>
    </xf>
    <xf numFmtId="40" fontId="27" fillId="0" borderId="21" xfId="54" applyNumberFormat="1" applyFont="1" applyFill="1" applyBorder="1">
      <alignment/>
      <protection/>
    </xf>
    <xf numFmtId="40" fontId="38" fillId="0" borderId="21" xfId="54" applyNumberFormat="1" applyFont="1" applyFill="1" applyBorder="1" applyAlignment="1" applyProtection="1">
      <alignment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Tmp2" xfId="55"/>
    <cellStyle name="Обычный_Tmp3" xfId="56"/>
    <cellStyle name="Обычный_Tmp5" xfId="57"/>
    <cellStyle name="Обычный_Таблици к бюджету 2008-г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5"/>
  <sheetViews>
    <sheetView zoomScale="75" zoomScaleNormal="75" zoomScalePageLayoutView="0" workbookViewId="0" topLeftCell="A156">
      <selection activeCell="G95" sqref="G95"/>
    </sheetView>
  </sheetViews>
  <sheetFormatPr defaultColWidth="9.25390625" defaultRowHeight="12.75"/>
  <cols>
    <col min="1" max="2" width="25.625" style="300" customWidth="1"/>
    <col min="3" max="3" width="5.25390625" style="300" customWidth="1"/>
    <col min="4" max="4" width="22.50390625" style="300" customWidth="1"/>
    <col min="5" max="5" width="21.50390625" style="300" customWidth="1"/>
    <col min="6" max="6" width="20.375" style="300" customWidth="1"/>
    <col min="7" max="14" width="25.75390625" style="300" customWidth="1"/>
    <col min="15" max="19" width="25.75390625" style="306" customWidth="1"/>
    <col min="20" max="20" width="25.75390625" style="300" customWidth="1"/>
    <col min="21" max="21" width="12.875" style="300" customWidth="1"/>
    <col min="22" max="22" width="14.375" style="300" customWidth="1"/>
    <col min="23" max="23" width="15.625" style="300" customWidth="1"/>
    <col min="24" max="24" width="10.125" style="300" customWidth="1"/>
    <col min="25" max="16384" width="9.25390625" style="300" customWidth="1"/>
  </cols>
  <sheetData>
    <row r="1" ht="13.5">
      <c r="E1" s="225" t="s">
        <v>316</v>
      </c>
    </row>
    <row r="2" ht="13.5">
      <c r="E2" s="225" t="s">
        <v>239</v>
      </c>
    </row>
    <row r="3" ht="13.5">
      <c r="E3" s="119" t="s">
        <v>52</v>
      </c>
    </row>
    <row r="4" ht="13.5">
      <c r="E4" s="228" t="s">
        <v>314</v>
      </c>
    </row>
    <row r="6" spans="1:7" ht="30.75" customHeight="1">
      <c r="A6" s="224"/>
      <c r="D6" s="225"/>
      <c r="E6" s="225" t="s">
        <v>93</v>
      </c>
      <c r="G6" s="299"/>
    </row>
    <row r="7" spans="1:19" s="301" customFormat="1" ht="18.75" customHeight="1">
      <c r="A7" s="224"/>
      <c r="B7" s="300"/>
      <c r="C7" s="300"/>
      <c r="D7" s="225"/>
      <c r="E7" s="225" t="s">
        <v>239</v>
      </c>
      <c r="G7" s="226"/>
      <c r="O7" s="304"/>
      <c r="P7" s="304"/>
      <c r="Q7" s="304"/>
      <c r="R7" s="304"/>
      <c r="S7" s="304"/>
    </row>
    <row r="8" spans="1:7" ht="18.75" customHeight="1">
      <c r="A8" s="224"/>
      <c r="D8" s="119"/>
      <c r="E8" s="119" t="s">
        <v>52</v>
      </c>
      <c r="G8" s="299"/>
    </row>
    <row r="9" spans="1:7" ht="18.75" customHeight="1">
      <c r="A9" s="227"/>
      <c r="D9" s="228"/>
      <c r="E9" s="228" t="s">
        <v>312</v>
      </c>
      <c r="G9" s="299"/>
    </row>
    <row r="10" spans="1:7" ht="409.5" customHeight="1" hidden="1">
      <c r="A10" s="227"/>
      <c r="B10" s="227"/>
      <c r="C10" s="227"/>
      <c r="D10" s="227"/>
      <c r="E10" s="299"/>
      <c r="F10" s="299"/>
      <c r="G10" s="299"/>
    </row>
    <row r="11" spans="1:7" ht="409.5" customHeight="1" hidden="1">
      <c r="A11" s="227"/>
      <c r="B11" s="227"/>
      <c r="C11" s="227"/>
      <c r="D11" s="227"/>
      <c r="E11" s="299"/>
      <c r="F11" s="299"/>
      <c r="G11" s="299"/>
    </row>
    <row r="12" spans="1:7" ht="64.5" customHeight="1">
      <c r="A12" s="544" t="s">
        <v>289</v>
      </c>
      <c r="B12" s="544"/>
      <c r="C12" s="544"/>
      <c r="D12" s="544"/>
      <c r="E12" s="545"/>
      <c r="F12" s="545"/>
      <c r="G12" s="299"/>
    </row>
    <row r="13" spans="1:19" s="301" customFormat="1" ht="14.25" customHeight="1" hidden="1">
      <c r="A13" s="227"/>
      <c r="B13" s="227"/>
      <c r="C13" s="227"/>
      <c r="D13" s="227"/>
      <c r="E13" s="132"/>
      <c r="F13" s="133"/>
      <c r="G13" s="302"/>
      <c r="O13" s="304"/>
      <c r="P13" s="304"/>
      <c r="Q13" s="304"/>
      <c r="R13" s="304"/>
      <c r="S13" s="304"/>
    </row>
    <row r="14" spans="1:16" ht="18.75" customHeight="1">
      <c r="A14" s="357"/>
      <c r="B14" s="393"/>
      <c r="C14" s="393"/>
      <c r="D14" s="357" t="s">
        <v>235</v>
      </c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</row>
    <row r="15" spans="1:19" s="301" customFormat="1" ht="18.75" customHeight="1">
      <c r="A15" s="546" t="s">
        <v>221</v>
      </c>
      <c r="B15" s="546" t="s">
        <v>71</v>
      </c>
      <c r="C15" s="546" t="s">
        <v>70</v>
      </c>
      <c r="D15" s="546" t="s">
        <v>249</v>
      </c>
      <c r="E15" s="537" t="s">
        <v>72</v>
      </c>
      <c r="F15" s="538"/>
      <c r="G15" s="303"/>
      <c r="H15" s="304"/>
      <c r="I15" s="304"/>
      <c r="J15" s="304"/>
      <c r="O15" s="304"/>
      <c r="P15" s="304"/>
      <c r="Q15" s="304"/>
      <c r="R15" s="304"/>
      <c r="S15" s="304"/>
    </row>
    <row r="16" spans="1:10" ht="37.5" customHeight="1">
      <c r="A16" s="547"/>
      <c r="B16" s="547"/>
      <c r="C16" s="547"/>
      <c r="D16" s="548"/>
      <c r="E16" s="401" t="s">
        <v>251</v>
      </c>
      <c r="F16" s="401" t="s">
        <v>252</v>
      </c>
      <c r="G16" s="305"/>
      <c r="H16" s="306"/>
      <c r="I16" s="306"/>
      <c r="J16" s="306"/>
    </row>
    <row r="17" spans="1:19" s="301" customFormat="1" ht="18.75" customHeight="1">
      <c r="A17" s="406">
        <v>1</v>
      </c>
      <c r="B17" s="406">
        <v>2</v>
      </c>
      <c r="C17" s="406">
        <v>3</v>
      </c>
      <c r="D17" s="406">
        <v>4</v>
      </c>
      <c r="E17" s="401">
        <v>5</v>
      </c>
      <c r="F17" s="401">
        <v>6</v>
      </c>
      <c r="G17" s="303"/>
      <c r="H17" s="304"/>
      <c r="I17" s="304"/>
      <c r="J17" s="304"/>
      <c r="O17" s="304"/>
      <c r="P17" s="304"/>
      <c r="Q17" s="304"/>
      <c r="R17" s="304"/>
      <c r="S17" s="304"/>
    </row>
    <row r="18" spans="1:19" s="234" customFormat="1" ht="84" customHeight="1">
      <c r="A18" s="368" t="s">
        <v>102</v>
      </c>
      <c r="B18" s="239" t="s">
        <v>132</v>
      </c>
      <c r="C18" s="242"/>
      <c r="D18" s="230">
        <f>D19+D22</f>
        <v>21430</v>
      </c>
      <c r="E18" s="230">
        <f>E19+E22</f>
        <v>21430</v>
      </c>
      <c r="F18" s="230">
        <f>F19+F22</f>
        <v>21430</v>
      </c>
      <c r="G18" s="231"/>
      <c r="H18" s="231"/>
      <c r="I18" s="232"/>
      <c r="J18" s="233"/>
      <c r="O18" s="233"/>
      <c r="P18" s="233"/>
      <c r="Q18" s="233"/>
      <c r="R18" s="233"/>
      <c r="S18" s="233"/>
    </row>
    <row r="19" spans="1:19" s="301" customFormat="1" ht="189.75" customHeight="1">
      <c r="A19" s="395" t="s">
        <v>97</v>
      </c>
      <c r="B19" s="239" t="s">
        <v>128</v>
      </c>
      <c r="C19" s="244"/>
      <c r="D19" s="235">
        <f aca="true" t="shared" si="0" ref="D19:F20">D20</f>
        <v>15000</v>
      </c>
      <c r="E19" s="235">
        <f t="shared" si="0"/>
        <v>15000</v>
      </c>
      <c r="F19" s="235">
        <f t="shared" si="0"/>
        <v>15000</v>
      </c>
      <c r="G19" s="236"/>
      <c r="H19" s="237"/>
      <c r="I19" s="304"/>
      <c r="J19" s="304"/>
      <c r="O19" s="304"/>
      <c r="P19" s="304"/>
      <c r="Q19" s="304"/>
      <c r="R19" s="304"/>
      <c r="S19" s="304"/>
    </row>
    <row r="20" spans="1:19" s="301" customFormat="1" ht="30" customHeight="1">
      <c r="A20" s="238" t="s">
        <v>58</v>
      </c>
      <c r="B20" s="239" t="s">
        <v>128</v>
      </c>
      <c r="C20" s="244">
        <v>200</v>
      </c>
      <c r="D20" s="235">
        <f t="shared" si="0"/>
        <v>15000</v>
      </c>
      <c r="E20" s="235">
        <f t="shared" si="0"/>
        <v>15000</v>
      </c>
      <c r="F20" s="235">
        <f t="shared" si="0"/>
        <v>15000</v>
      </c>
      <c r="G20" s="236"/>
      <c r="H20" s="237"/>
      <c r="I20" s="304"/>
      <c r="J20" s="304"/>
      <c r="O20" s="304"/>
      <c r="P20" s="304"/>
      <c r="Q20" s="304"/>
      <c r="R20" s="304"/>
      <c r="S20" s="304"/>
    </row>
    <row r="21" spans="1:19" s="301" customFormat="1" ht="30" customHeight="1">
      <c r="A21" s="238" t="s">
        <v>59</v>
      </c>
      <c r="B21" s="239" t="s">
        <v>128</v>
      </c>
      <c r="C21" s="244">
        <v>240</v>
      </c>
      <c r="D21" s="235">
        <v>15000</v>
      </c>
      <c r="E21" s="235">
        <v>15000</v>
      </c>
      <c r="F21" s="235">
        <v>15000</v>
      </c>
      <c r="G21" s="236"/>
      <c r="H21" s="237"/>
      <c r="I21" s="304"/>
      <c r="J21" s="304"/>
      <c r="O21" s="304"/>
      <c r="P21" s="304"/>
      <c r="Q21" s="304"/>
      <c r="R21" s="304"/>
      <c r="S21" s="304"/>
    </row>
    <row r="22" spans="1:19" s="301" customFormat="1" ht="58.5" customHeight="1">
      <c r="A22" s="543" t="s">
        <v>98</v>
      </c>
      <c r="B22" s="239" t="s">
        <v>129</v>
      </c>
      <c r="C22" s="450"/>
      <c r="D22" s="235">
        <f aca="true" t="shared" si="1" ref="D22:F23">D23</f>
        <v>6430</v>
      </c>
      <c r="E22" s="235">
        <f t="shared" si="1"/>
        <v>6430</v>
      </c>
      <c r="F22" s="235">
        <f t="shared" si="1"/>
        <v>6430</v>
      </c>
      <c r="G22" s="236"/>
      <c r="H22" s="237"/>
      <c r="I22" s="304"/>
      <c r="J22" s="304"/>
      <c r="O22" s="304"/>
      <c r="P22" s="304"/>
      <c r="Q22" s="304"/>
      <c r="R22" s="304"/>
      <c r="S22" s="304"/>
    </row>
    <row r="23" spans="1:19" s="301" customFormat="1" ht="46.5" customHeight="1">
      <c r="A23" s="543"/>
      <c r="B23" s="239" t="s">
        <v>129</v>
      </c>
      <c r="C23" s="244">
        <v>200</v>
      </c>
      <c r="D23" s="235">
        <f t="shared" si="1"/>
        <v>6430</v>
      </c>
      <c r="E23" s="235">
        <f t="shared" si="1"/>
        <v>6430</v>
      </c>
      <c r="F23" s="235">
        <f t="shared" si="1"/>
        <v>6430</v>
      </c>
      <c r="G23" s="236"/>
      <c r="H23" s="237"/>
      <c r="I23" s="304"/>
      <c r="J23" s="304"/>
      <c r="O23" s="304"/>
      <c r="P23" s="304"/>
      <c r="Q23" s="304"/>
      <c r="R23" s="304"/>
      <c r="S23" s="304"/>
    </row>
    <row r="24" spans="1:21" s="301" customFormat="1" ht="31.5" customHeight="1">
      <c r="A24" s="238" t="s">
        <v>59</v>
      </c>
      <c r="B24" s="239" t="s">
        <v>129</v>
      </c>
      <c r="C24" s="244">
        <v>240</v>
      </c>
      <c r="D24" s="235">
        <v>6430</v>
      </c>
      <c r="E24" s="235">
        <v>6430</v>
      </c>
      <c r="F24" s="235">
        <v>6430</v>
      </c>
      <c r="G24" s="236"/>
      <c r="H24" s="237"/>
      <c r="I24" s="304"/>
      <c r="J24" s="304"/>
      <c r="O24" s="304"/>
      <c r="P24" s="304"/>
      <c r="Q24" s="304"/>
      <c r="R24" s="304"/>
      <c r="S24" s="304"/>
      <c r="U24" s="301" t="s">
        <v>147</v>
      </c>
    </row>
    <row r="25" spans="1:19" s="234" customFormat="1" ht="71.25" customHeight="1">
      <c r="A25" s="425" t="s">
        <v>74</v>
      </c>
      <c r="B25" s="239" t="s">
        <v>131</v>
      </c>
      <c r="C25" s="229"/>
      <c r="D25" s="230">
        <f>D26+D29+D32</f>
        <v>8867339</v>
      </c>
      <c r="E25" s="230">
        <f>E28</f>
        <v>3045105</v>
      </c>
      <c r="F25" s="230">
        <f>F28</f>
        <v>3197360</v>
      </c>
      <c r="G25" s="240"/>
      <c r="H25" s="233"/>
      <c r="I25" s="233"/>
      <c r="J25" s="233"/>
      <c r="O25" s="233"/>
      <c r="P25" s="233"/>
      <c r="Q25" s="233"/>
      <c r="R25" s="233"/>
      <c r="S25" s="233"/>
    </row>
    <row r="26" spans="1:7" ht="81" customHeight="1">
      <c r="A26" s="200" t="s">
        <v>125</v>
      </c>
      <c r="B26" s="239" t="s">
        <v>130</v>
      </c>
      <c r="C26" s="244"/>
      <c r="D26" s="235">
        <f aca="true" t="shared" si="2" ref="D26:F27">D27</f>
        <v>3736500</v>
      </c>
      <c r="E26" s="235">
        <f t="shared" si="2"/>
        <v>3045105</v>
      </c>
      <c r="F26" s="235">
        <f t="shared" si="2"/>
        <v>3197360</v>
      </c>
      <c r="G26" s="299"/>
    </row>
    <row r="27" spans="1:7" ht="41.25" customHeight="1">
      <c r="A27" s="238" t="s">
        <v>58</v>
      </c>
      <c r="B27" s="239" t="s">
        <v>130</v>
      </c>
      <c r="C27" s="244">
        <v>200</v>
      </c>
      <c r="D27" s="235">
        <f t="shared" si="2"/>
        <v>3736500</v>
      </c>
      <c r="E27" s="235">
        <f t="shared" si="2"/>
        <v>3045105</v>
      </c>
      <c r="F27" s="235">
        <f t="shared" si="2"/>
        <v>3197360</v>
      </c>
      <c r="G27" s="299"/>
    </row>
    <row r="28" spans="1:21" ht="55.5" customHeight="1">
      <c r="A28" s="238" t="s">
        <v>59</v>
      </c>
      <c r="B28" s="239" t="s">
        <v>130</v>
      </c>
      <c r="C28" s="244">
        <v>240</v>
      </c>
      <c r="D28" s="235">
        <v>3736500</v>
      </c>
      <c r="E28" s="235">
        <v>3045105</v>
      </c>
      <c r="F28" s="235">
        <v>3197360</v>
      </c>
      <c r="G28" s="299"/>
      <c r="U28" s="300" t="s">
        <v>146</v>
      </c>
    </row>
    <row r="29" spans="1:7" ht="55.5" customHeight="1">
      <c r="A29" s="200" t="s">
        <v>125</v>
      </c>
      <c r="B29" s="239" t="s">
        <v>320</v>
      </c>
      <c r="C29" s="244"/>
      <c r="D29" s="235">
        <f>D30</f>
        <v>4874262.05</v>
      </c>
      <c r="E29" s="235"/>
      <c r="F29" s="235"/>
      <c r="G29" s="299"/>
    </row>
    <row r="30" spans="1:7" ht="55.5" customHeight="1">
      <c r="A30" s="238" t="s">
        <v>58</v>
      </c>
      <c r="B30" s="239" t="s">
        <v>320</v>
      </c>
      <c r="C30" s="244">
        <v>200</v>
      </c>
      <c r="D30" s="235">
        <f>D31</f>
        <v>4874262.05</v>
      </c>
      <c r="E30" s="235"/>
      <c r="F30" s="235"/>
      <c r="G30" s="299"/>
    </row>
    <row r="31" spans="1:7" ht="55.5" customHeight="1">
      <c r="A31" s="238" t="s">
        <v>59</v>
      </c>
      <c r="B31" s="239" t="s">
        <v>320</v>
      </c>
      <c r="C31" s="244">
        <v>240</v>
      </c>
      <c r="D31" s="235">
        <v>4874262.05</v>
      </c>
      <c r="E31" s="235"/>
      <c r="F31" s="235"/>
      <c r="G31" s="299"/>
    </row>
    <row r="32" spans="1:7" ht="55.5" customHeight="1">
      <c r="A32" s="200" t="s">
        <v>125</v>
      </c>
      <c r="B32" s="239" t="s">
        <v>321</v>
      </c>
      <c r="C32" s="244"/>
      <c r="D32" s="235">
        <f>D33</f>
        <v>256576.95</v>
      </c>
      <c r="E32" s="235"/>
      <c r="F32" s="235"/>
      <c r="G32" s="299"/>
    </row>
    <row r="33" spans="1:7" ht="55.5" customHeight="1">
      <c r="A33" s="238" t="s">
        <v>58</v>
      </c>
      <c r="B33" s="239" t="s">
        <v>321</v>
      </c>
      <c r="C33" s="244">
        <v>200</v>
      </c>
      <c r="D33" s="235">
        <f>D34</f>
        <v>256576.95</v>
      </c>
      <c r="E33" s="235"/>
      <c r="F33" s="235"/>
      <c r="G33" s="299"/>
    </row>
    <row r="34" spans="1:7" ht="55.5" customHeight="1">
      <c r="A34" s="238" t="s">
        <v>59</v>
      </c>
      <c r="B34" s="239" t="s">
        <v>321</v>
      </c>
      <c r="C34" s="244">
        <v>240</v>
      </c>
      <c r="D34" s="235">
        <v>256576.95</v>
      </c>
      <c r="E34" s="235"/>
      <c r="F34" s="235"/>
      <c r="G34" s="299"/>
    </row>
    <row r="35" spans="1:19" s="234" customFormat="1" ht="85.5" customHeight="1">
      <c r="A35" s="424" t="s">
        <v>257</v>
      </c>
      <c r="B35" s="451" t="s">
        <v>134</v>
      </c>
      <c r="C35" s="242"/>
      <c r="D35" s="230">
        <f>D36+D39+D42</f>
        <v>9106675.71</v>
      </c>
      <c r="E35" s="230">
        <f>E36+E41+E46+E48+E55+E58+E59+E65+E68</f>
        <v>6186630</v>
      </c>
      <c r="F35" s="230">
        <f>F36+F41+F46+F48+F55+F58+F59+F65+F68</f>
        <v>5511057</v>
      </c>
      <c r="G35" s="243"/>
      <c r="O35" s="233"/>
      <c r="P35" s="233"/>
      <c r="Q35" s="233"/>
      <c r="R35" s="233"/>
      <c r="S35" s="233"/>
    </row>
    <row r="36" spans="1:7" ht="123" customHeight="1">
      <c r="A36" s="200" t="s">
        <v>258</v>
      </c>
      <c r="B36" s="452" t="s">
        <v>136</v>
      </c>
      <c r="C36" s="244"/>
      <c r="D36" s="235">
        <f aca="true" t="shared" si="3" ref="D36:F37">D37</f>
        <v>1254401</v>
      </c>
      <c r="E36" s="235">
        <f t="shared" si="3"/>
        <v>1254401</v>
      </c>
      <c r="F36" s="235">
        <f t="shared" si="3"/>
        <v>1254401</v>
      </c>
      <c r="G36" s="299"/>
    </row>
    <row r="37" spans="1:7" ht="68.25" customHeight="1">
      <c r="A37" s="238" t="s">
        <v>56</v>
      </c>
      <c r="B37" s="453" t="s">
        <v>136</v>
      </c>
      <c r="C37" s="244">
        <v>100</v>
      </c>
      <c r="D37" s="235">
        <f t="shared" si="3"/>
        <v>1254401</v>
      </c>
      <c r="E37" s="235">
        <f t="shared" si="3"/>
        <v>1254401</v>
      </c>
      <c r="F37" s="235">
        <f t="shared" si="3"/>
        <v>1254401</v>
      </c>
      <c r="G37" s="299"/>
    </row>
    <row r="38" spans="1:21" ht="68.25" customHeight="1">
      <c r="A38" s="238" t="s">
        <v>57</v>
      </c>
      <c r="B38" s="453" t="s">
        <v>136</v>
      </c>
      <c r="C38" s="244">
        <v>120</v>
      </c>
      <c r="D38" s="235">
        <v>1254401</v>
      </c>
      <c r="E38" s="235">
        <v>1254401</v>
      </c>
      <c r="F38" s="235">
        <v>1254401</v>
      </c>
      <c r="G38" s="299"/>
      <c r="U38" s="300" t="s">
        <v>145</v>
      </c>
    </row>
    <row r="39" spans="1:7" ht="63" customHeight="1">
      <c r="A39" s="543" t="s">
        <v>290</v>
      </c>
      <c r="B39" s="358" t="s">
        <v>137</v>
      </c>
      <c r="C39" s="245"/>
      <c r="D39" s="478">
        <f>D40</f>
        <v>5000</v>
      </c>
      <c r="E39" s="478">
        <v>5000</v>
      </c>
      <c r="F39" s="478">
        <v>5000</v>
      </c>
      <c r="G39" s="299"/>
    </row>
    <row r="40" spans="1:7" ht="60.75" customHeight="1">
      <c r="A40" s="543"/>
      <c r="B40" s="358" t="s">
        <v>137</v>
      </c>
      <c r="C40" s="246">
        <v>200</v>
      </c>
      <c r="D40" s="478">
        <f>D41</f>
        <v>5000</v>
      </c>
      <c r="E40" s="478">
        <v>5000</v>
      </c>
      <c r="F40" s="478">
        <v>5000</v>
      </c>
      <c r="G40" s="299"/>
    </row>
    <row r="41" spans="1:21" ht="68.25" customHeight="1">
      <c r="A41" s="238" t="s">
        <v>59</v>
      </c>
      <c r="B41" s="358" t="s">
        <v>137</v>
      </c>
      <c r="C41" s="246">
        <v>240</v>
      </c>
      <c r="D41" s="478">
        <v>5000</v>
      </c>
      <c r="E41" s="478">
        <v>5000</v>
      </c>
      <c r="F41" s="478">
        <v>5000</v>
      </c>
      <c r="G41" s="299"/>
      <c r="U41" s="300" t="s">
        <v>148</v>
      </c>
    </row>
    <row r="42" spans="1:7" ht="68.25" customHeight="1">
      <c r="A42" s="423" t="s">
        <v>7</v>
      </c>
      <c r="B42" s="359"/>
      <c r="C42" s="242"/>
      <c r="D42" s="230">
        <f>D43</f>
        <v>7847274.71</v>
      </c>
      <c r="E42" s="230">
        <f>E44+E58+E53</f>
        <v>4422829</v>
      </c>
      <c r="F42" s="230">
        <f>F44+F58+F53</f>
        <v>3747256</v>
      </c>
      <c r="G42" s="299"/>
    </row>
    <row r="43" spans="1:7" ht="68.25" customHeight="1">
      <c r="A43" s="419" t="s">
        <v>291</v>
      </c>
      <c r="B43" s="358" t="s">
        <v>134</v>
      </c>
      <c r="C43" s="244"/>
      <c r="D43" s="235">
        <f>D44+D56+D50+D53+D59+D63+D66</f>
        <v>7847274.71</v>
      </c>
      <c r="E43" s="235">
        <f>E44+E53+E58</f>
        <v>4422829</v>
      </c>
      <c r="F43" s="235">
        <f>F44+F53+F58</f>
        <v>3747256</v>
      </c>
      <c r="G43" s="299"/>
    </row>
    <row r="44" spans="1:20" ht="118.5">
      <c r="A44" s="395" t="s">
        <v>138</v>
      </c>
      <c r="B44" s="358" t="s">
        <v>139</v>
      </c>
      <c r="C44" s="244"/>
      <c r="D44" s="235">
        <f>D45+D47+D49</f>
        <v>4093074.71</v>
      </c>
      <c r="E44" s="235">
        <f>E45+E47</f>
        <v>4292829</v>
      </c>
      <c r="F44" s="235">
        <f>F45+F47</f>
        <v>3727256</v>
      </c>
      <c r="G44" s="299"/>
      <c r="T44" s="356"/>
    </row>
    <row r="45" spans="1:7" ht="137.25" customHeight="1">
      <c r="A45" s="238" t="s">
        <v>56</v>
      </c>
      <c r="B45" s="358" t="s">
        <v>139</v>
      </c>
      <c r="C45" s="244">
        <v>100</v>
      </c>
      <c r="D45" s="235">
        <f>D46</f>
        <v>3697257</v>
      </c>
      <c r="E45" s="235">
        <f>E46</f>
        <v>3992826</v>
      </c>
      <c r="F45" s="235">
        <f>F46</f>
        <v>3727256</v>
      </c>
      <c r="G45" s="299"/>
    </row>
    <row r="46" spans="1:21" ht="42.75" customHeight="1">
      <c r="A46" s="238" t="s">
        <v>57</v>
      </c>
      <c r="B46" s="358" t="s">
        <v>139</v>
      </c>
      <c r="C46" s="244">
        <v>120</v>
      </c>
      <c r="D46" s="235">
        <f>3697257</f>
        <v>3697257</v>
      </c>
      <c r="E46" s="235">
        <f>3697257+295569</f>
        <v>3992826</v>
      </c>
      <c r="F46" s="235">
        <f>3697257+29999</f>
        <v>3727256</v>
      </c>
      <c r="G46" s="299"/>
      <c r="U46" s="300" t="s">
        <v>142</v>
      </c>
    </row>
    <row r="47" spans="1:21" ht="37.5" customHeight="1">
      <c r="A47" s="419" t="s">
        <v>58</v>
      </c>
      <c r="B47" s="358" t="s">
        <v>139</v>
      </c>
      <c r="C47" s="244">
        <v>200</v>
      </c>
      <c r="D47" s="235">
        <f>D48</f>
        <v>385817.71</v>
      </c>
      <c r="E47" s="235">
        <f>E48</f>
        <v>300003</v>
      </c>
      <c r="F47" s="235">
        <f>F48</f>
        <v>0</v>
      </c>
      <c r="G47" s="299"/>
      <c r="U47" s="300" t="s">
        <v>140</v>
      </c>
    </row>
    <row r="48" spans="1:19" s="301" customFormat="1" ht="58.5" customHeight="1">
      <c r="A48" s="238" t="s">
        <v>59</v>
      </c>
      <c r="B48" s="358" t="s">
        <v>139</v>
      </c>
      <c r="C48" s="244">
        <v>240</v>
      </c>
      <c r="D48" s="235">
        <v>385817.71</v>
      </c>
      <c r="E48" s="235">
        <v>300003</v>
      </c>
      <c r="F48" s="235">
        <v>0</v>
      </c>
      <c r="G48" s="299"/>
      <c r="H48" s="300"/>
      <c r="I48" s="300"/>
      <c r="J48" s="300"/>
      <c r="K48" s="300"/>
      <c r="L48" s="300"/>
      <c r="M48" s="300"/>
      <c r="N48" s="300"/>
      <c r="O48" s="306"/>
      <c r="P48" s="323"/>
      <c r="Q48" s="304"/>
      <c r="R48" s="304"/>
      <c r="S48" s="304"/>
    </row>
    <row r="49" spans="1:21" ht="40.5" customHeight="1">
      <c r="A49" s="123" t="s">
        <v>127</v>
      </c>
      <c r="B49" s="358" t="s">
        <v>139</v>
      </c>
      <c r="C49" s="244">
        <v>851</v>
      </c>
      <c r="D49" s="235">
        <v>10000</v>
      </c>
      <c r="E49" s="235">
        <v>0</v>
      </c>
      <c r="F49" s="235">
        <v>0</v>
      </c>
      <c r="G49" s="299"/>
      <c r="U49" s="300" t="s">
        <v>141</v>
      </c>
    </row>
    <row r="50" spans="1:7" ht="40.5" customHeight="1">
      <c r="A50" s="539" t="s">
        <v>292</v>
      </c>
      <c r="B50" s="358" t="s">
        <v>119</v>
      </c>
      <c r="C50" s="244"/>
      <c r="D50" s="235">
        <f>D51</f>
        <v>200000</v>
      </c>
      <c r="E50" s="235"/>
      <c r="F50" s="235"/>
      <c r="G50" s="299"/>
    </row>
    <row r="51" spans="1:7" ht="40.5" customHeight="1">
      <c r="A51" s="540"/>
      <c r="B51" s="358" t="s">
        <v>119</v>
      </c>
      <c r="C51" s="244">
        <v>100</v>
      </c>
      <c r="D51" s="235">
        <f>D52</f>
        <v>200000</v>
      </c>
      <c r="E51" s="235"/>
      <c r="F51" s="235"/>
      <c r="G51" s="299"/>
    </row>
    <row r="52" spans="1:7" ht="40.5" customHeight="1">
      <c r="A52" s="238" t="s">
        <v>59</v>
      </c>
      <c r="B52" s="358" t="s">
        <v>119</v>
      </c>
      <c r="C52" s="244">
        <v>120</v>
      </c>
      <c r="D52" s="235">
        <v>200000</v>
      </c>
      <c r="E52" s="235"/>
      <c r="F52" s="235"/>
      <c r="G52" s="299"/>
    </row>
    <row r="53" spans="1:7" ht="51" customHeight="1">
      <c r="A53" s="539" t="s">
        <v>292</v>
      </c>
      <c r="B53" s="358" t="s">
        <v>144</v>
      </c>
      <c r="C53" s="244"/>
      <c r="D53" s="235">
        <f aca="true" t="shared" si="4" ref="D53:F54">D54</f>
        <v>87500</v>
      </c>
      <c r="E53" s="235">
        <f t="shared" si="4"/>
        <v>130000</v>
      </c>
      <c r="F53" s="235">
        <f t="shared" si="4"/>
        <v>20000</v>
      </c>
      <c r="G53" s="299"/>
    </row>
    <row r="54" spans="1:7" ht="54" customHeight="1">
      <c r="A54" s="540"/>
      <c r="B54" s="358" t="s">
        <v>144</v>
      </c>
      <c r="C54" s="244">
        <v>200</v>
      </c>
      <c r="D54" s="235">
        <f t="shared" si="4"/>
        <v>87500</v>
      </c>
      <c r="E54" s="235">
        <f t="shared" si="4"/>
        <v>130000</v>
      </c>
      <c r="F54" s="235">
        <f t="shared" si="4"/>
        <v>20000</v>
      </c>
      <c r="G54" s="299"/>
    </row>
    <row r="55" spans="1:21" s="301" customFormat="1" ht="57" customHeight="1">
      <c r="A55" s="238" t="s">
        <v>59</v>
      </c>
      <c r="B55" s="358" t="s">
        <v>144</v>
      </c>
      <c r="C55" s="244">
        <v>240</v>
      </c>
      <c r="D55" s="235">
        <v>87500</v>
      </c>
      <c r="E55" s="235">
        <v>130000</v>
      </c>
      <c r="F55" s="235">
        <v>20000</v>
      </c>
      <c r="G55" s="299"/>
      <c r="H55" s="300"/>
      <c r="I55" s="300"/>
      <c r="J55" s="300"/>
      <c r="K55" s="300"/>
      <c r="L55" s="300"/>
      <c r="M55" s="300"/>
      <c r="N55" s="300"/>
      <c r="O55" s="306"/>
      <c r="P55" s="324"/>
      <c r="Q55" s="304"/>
      <c r="R55" s="304"/>
      <c r="S55" s="304"/>
      <c r="U55" s="301" t="s">
        <v>143</v>
      </c>
    </row>
    <row r="56" spans="1:7" ht="218.25" customHeight="1">
      <c r="A56" s="395" t="s">
        <v>261</v>
      </c>
      <c r="B56" s="358" t="s">
        <v>150</v>
      </c>
      <c r="C56" s="244">
        <v>0</v>
      </c>
      <c r="D56" s="235">
        <f>D58</f>
        <v>947300</v>
      </c>
      <c r="E56" s="235">
        <f>E58</f>
        <v>0</v>
      </c>
      <c r="F56" s="235">
        <f>F58</f>
        <v>0</v>
      </c>
      <c r="G56" s="299"/>
    </row>
    <row r="57" spans="1:7" ht="25.5" customHeight="1">
      <c r="A57" s="419" t="s">
        <v>77</v>
      </c>
      <c r="B57" s="358" t="s">
        <v>150</v>
      </c>
      <c r="C57" s="244">
        <v>500</v>
      </c>
      <c r="D57" s="235">
        <f>D58</f>
        <v>947300</v>
      </c>
      <c r="E57" s="235"/>
      <c r="F57" s="235"/>
      <c r="G57" s="299"/>
    </row>
    <row r="58" spans="1:21" ht="29.25" customHeight="1">
      <c r="A58" s="419" t="s">
        <v>34</v>
      </c>
      <c r="B58" s="358" t="s">
        <v>150</v>
      </c>
      <c r="C58" s="244">
        <v>540</v>
      </c>
      <c r="D58" s="235">
        <v>947300</v>
      </c>
      <c r="E58" s="235">
        <v>0</v>
      </c>
      <c r="F58" s="235">
        <v>0</v>
      </c>
      <c r="G58" s="299"/>
      <c r="U58" s="300" t="s">
        <v>155</v>
      </c>
    </row>
    <row r="59" spans="1:21" s="301" customFormat="1" ht="291" customHeight="1">
      <c r="A59" s="395" t="s">
        <v>267</v>
      </c>
      <c r="B59" s="358" t="s">
        <v>151</v>
      </c>
      <c r="C59" s="244">
        <v>0</v>
      </c>
      <c r="D59" s="235">
        <f>D60+D62</f>
        <v>189200</v>
      </c>
      <c r="E59" s="235">
        <f>E60+E62</f>
        <v>189200</v>
      </c>
      <c r="F59" s="235">
        <f>F60+F62</f>
        <v>189200</v>
      </c>
      <c r="G59" s="299"/>
      <c r="H59" s="300"/>
      <c r="I59" s="300"/>
      <c r="J59" s="300"/>
      <c r="K59" s="300"/>
      <c r="L59" s="300"/>
      <c r="M59" s="300"/>
      <c r="N59" s="300"/>
      <c r="O59" s="306"/>
      <c r="P59" s="306"/>
      <c r="Q59" s="306"/>
      <c r="R59" s="306"/>
      <c r="S59" s="306"/>
      <c r="T59" s="300"/>
      <c r="U59" s="131" t="s">
        <v>152</v>
      </c>
    </row>
    <row r="60" spans="1:7" ht="62.25" customHeight="1">
      <c r="A60" s="238" t="s">
        <v>56</v>
      </c>
      <c r="B60" s="358" t="s">
        <v>151</v>
      </c>
      <c r="C60" s="244">
        <v>100</v>
      </c>
      <c r="D60" s="235">
        <f>D61</f>
        <v>156000</v>
      </c>
      <c r="E60" s="235">
        <f>E61</f>
        <v>156000</v>
      </c>
      <c r="F60" s="235">
        <f>F61</f>
        <v>156000</v>
      </c>
      <c r="G60" s="299"/>
    </row>
    <row r="61" spans="1:7" ht="45.75" customHeight="1">
      <c r="A61" s="238" t="s">
        <v>57</v>
      </c>
      <c r="B61" s="358" t="s">
        <v>151</v>
      </c>
      <c r="C61" s="244">
        <v>120</v>
      </c>
      <c r="D61" s="235">
        <v>156000</v>
      </c>
      <c r="E61" s="235">
        <v>156000</v>
      </c>
      <c r="F61" s="235">
        <v>156000</v>
      </c>
      <c r="G61" s="299"/>
    </row>
    <row r="62" spans="1:7" ht="45.75" customHeight="1">
      <c r="A62" s="238" t="s">
        <v>59</v>
      </c>
      <c r="B62" s="358" t="s">
        <v>151</v>
      </c>
      <c r="C62" s="244">
        <v>244</v>
      </c>
      <c r="D62" s="235">
        <v>33200</v>
      </c>
      <c r="E62" s="235">
        <v>33200</v>
      </c>
      <c r="F62" s="235">
        <v>33200</v>
      </c>
      <c r="G62" s="299"/>
    </row>
    <row r="63" spans="1:21" s="301" customFormat="1" ht="274.5" customHeight="1">
      <c r="A63" s="445" t="s">
        <v>153</v>
      </c>
      <c r="B63" s="358" t="s">
        <v>154</v>
      </c>
      <c r="C63" s="244"/>
      <c r="D63" s="235">
        <f aca="true" t="shared" si="5" ref="D63:F64">D64</f>
        <v>15200</v>
      </c>
      <c r="E63" s="235">
        <f t="shared" si="5"/>
        <v>15200</v>
      </c>
      <c r="F63" s="235">
        <f t="shared" si="5"/>
        <v>15200</v>
      </c>
      <c r="G63" s="299"/>
      <c r="H63" s="300"/>
      <c r="I63" s="300"/>
      <c r="J63" s="300"/>
      <c r="K63" s="300"/>
      <c r="L63" s="300"/>
      <c r="M63" s="300"/>
      <c r="N63" s="300"/>
      <c r="O63" s="306"/>
      <c r="P63" s="306"/>
      <c r="Q63" s="306"/>
      <c r="R63" s="306"/>
      <c r="S63" s="306"/>
      <c r="T63" s="300"/>
      <c r="U63" s="296" t="s">
        <v>156</v>
      </c>
    </row>
    <row r="64" spans="1:7" ht="45" customHeight="1">
      <c r="A64" s="456" t="s">
        <v>58</v>
      </c>
      <c r="B64" s="358" t="s">
        <v>154</v>
      </c>
      <c r="C64" s="244">
        <v>200</v>
      </c>
      <c r="D64" s="235">
        <f t="shared" si="5"/>
        <v>15200</v>
      </c>
      <c r="E64" s="235">
        <f t="shared" si="5"/>
        <v>15200</v>
      </c>
      <c r="F64" s="235">
        <f t="shared" si="5"/>
        <v>15200</v>
      </c>
      <c r="G64" s="299"/>
    </row>
    <row r="65" spans="1:7" ht="61.5" customHeight="1">
      <c r="A65" s="238" t="s">
        <v>59</v>
      </c>
      <c r="B65" s="358" t="s">
        <v>154</v>
      </c>
      <c r="C65" s="244">
        <v>240</v>
      </c>
      <c r="D65" s="235">
        <v>15200</v>
      </c>
      <c r="E65" s="235">
        <v>15200</v>
      </c>
      <c r="F65" s="235">
        <v>15200</v>
      </c>
      <c r="G65" s="299"/>
    </row>
    <row r="66" spans="1:7" ht="126" customHeight="1">
      <c r="A66" s="445" t="s">
        <v>138</v>
      </c>
      <c r="B66" s="358" t="s">
        <v>139</v>
      </c>
      <c r="C66" s="249"/>
      <c r="D66" s="247">
        <f>D68+D69</f>
        <v>2315000</v>
      </c>
      <c r="E66" s="247">
        <f>E68</f>
        <v>300000</v>
      </c>
      <c r="F66" s="247">
        <f>F68</f>
        <v>300000</v>
      </c>
      <c r="G66" s="299"/>
    </row>
    <row r="67" spans="1:7" ht="35.25" customHeight="1">
      <c r="A67" s="457" t="s">
        <v>78</v>
      </c>
      <c r="B67" s="358" t="s">
        <v>139</v>
      </c>
      <c r="C67" s="249">
        <v>300</v>
      </c>
      <c r="D67" s="247">
        <f>D68</f>
        <v>2314700</v>
      </c>
      <c r="E67" s="247">
        <f>E68</f>
        <v>300000</v>
      </c>
      <c r="F67" s="247">
        <f>F68</f>
        <v>300000</v>
      </c>
      <c r="G67" s="299"/>
    </row>
    <row r="68" spans="1:21" ht="59.25" customHeight="1">
      <c r="A68" s="458" t="s">
        <v>91</v>
      </c>
      <c r="B68" s="358" t="s">
        <v>139</v>
      </c>
      <c r="C68" s="249">
        <v>321</v>
      </c>
      <c r="D68" s="247">
        <v>2314700</v>
      </c>
      <c r="E68" s="247">
        <v>300000</v>
      </c>
      <c r="F68" s="247">
        <v>300000</v>
      </c>
      <c r="G68" s="299"/>
      <c r="U68" s="300" t="s">
        <v>157</v>
      </c>
    </row>
    <row r="69" spans="1:7" ht="59.25" customHeight="1">
      <c r="A69" s="238" t="s">
        <v>61</v>
      </c>
      <c r="B69" s="358" t="s">
        <v>139</v>
      </c>
      <c r="C69" s="249">
        <v>800</v>
      </c>
      <c r="D69" s="247">
        <f>D70</f>
        <v>300</v>
      </c>
      <c r="E69" s="247"/>
      <c r="F69" s="247"/>
      <c r="G69" s="299"/>
    </row>
    <row r="70" spans="1:7" ht="59.25" customHeight="1">
      <c r="A70" s="238" t="s">
        <v>322</v>
      </c>
      <c r="B70" s="358" t="s">
        <v>139</v>
      </c>
      <c r="C70" s="249">
        <v>830</v>
      </c>
      <c r="D70" s="247">
        <v>300</v>
      </c>
      <c r="E70" s="247"/>
      <c r="F70" s="247"/>
      <c r="G70" s="299"/>
    </row>
    <row r="71" spans="1:19" s="234" customFormat="1" ht="114" customHeight="1">
      <c r="A71" s="459" t="s">
        <v>269</v>
      </c>
      <c r="B71" s="454" t="s">
        <v>163</v>
      </c>
      <c r="C71" s="242"/>
      <c r="D71" s="230">
        <f aca="true" t="shared" si="6" ref="D71:E73">D72</f>
        <v>30000</v>
      </c>
      <c r="E71" s="230">
        <f t="shared" si="6"/>
        <v>60000</v>
      </c>
      <c r="F71" s="230">
        <f>F72</f>
        <v>30000</v>
      </c>
      <c r="G71" s="241"/>
      <c r="O71" s="233"/>
      <c r="P71" s="233"/>
      <c r="Q71" s="233"/>
      <c r="R71" s="233"/>
      <c r="S71" s="233"/>
    </row>
    <row r="72" spans="1:7" ht="126" customHeight="1">
      <c r="A72" s="238" t="s">
        <v>270</v>
      </c>
      <c r="B72" s="453" t="s">
        <v>162</v>
      </c>
      <c r="C72" s="244"/>
      <c r="D72" s="235">
        <f t="shared" si="6"/>
        <v>30000</v>
      </c>
      <c r="E72" s="235">
        <f t="shared" si="6"/>
        <v>60000</v>
      </c>
      <c r="F72" s="235">
        <f>F73</f>
        <v>30000</v>
      </c>
      <c r="G72" s="299"/>
    </row>
    <row r="73" spans="1:7" ht="42.75" customHeight="1">
      <c r="A73" s="456" t="s">
        <v>58</v>
      </c>
      <c r="B73" s="453" t="s">
        <v>162</v>
      </c>
      <c r="C73" s="244">
        <v>200</v>
      </c>
      <c r="D73" s="235">
        <f t="shared" si="6"/>
        <v>30000</v>
      </c>
      <c r="E73" s="235">
        <f t="shared" si="6"/>
        <v>60000</v>
      </c>
      <c r="F73" s="235">
        <f>F74</f>
        <v>30000</v>
      </c>
      <c r="G73" s="299"/>
    </row>
    <row r="74" spans="1:21" ht="61.5" customHeight="1">
      <c r="A74" s="238" t="s">
        <v>59</v>
      </c>
      <c r="B74" s="453" t="s">
        <v>162</v>
      </c>
      <c r="C74" s="244">
        <v>240</v>
      </c>
      <c r="D74" s="235">
        <v>30000</v>
      </c>
      <c r="E74" s="235">
        <v>60000</v>
      </c>
      <c r="F74" s="235">
        <v>30000</v>
      </c>
      <c r="G74" s="299"/>
      <c r="P74" s="325"/>
      <c r="U74" s="300" t="s">
        <v>159</v>
      </c>
    </row>
    <row r="75" spans="1:19" s="234" customFormat="1" ht="69" customHeight="1">
      <c r="A75" s="460" t="s">
        <v>262</v>
      </c>
      <c r="B75" s="451" t="s">
        <v>165</v>
      </c>
      <c r="C75" s="242"/>
      <c r="D75" s="230">
        <f>D76</f>
        <v>80000</v>
      </c>
      <c r="E75" s="230">
        <f>E76+E79</f>
        <v>737000</v>
      </c>
      <c r="F75" s="230">
        <f>F76+F79</f>
        <v>1315000</v>
      </c>
      <c r="G75" s="241"/>
      <c r="O75" s="233"/>
      <c r="P75" s="233"/>
      <c r="Q75" s="233"/>
      <c r="R75" s="233"/>
      <c r="S75" s="233"/>
    </row>
    <row r="76" spans="1:7" ht="84" customHeight="1">
      <c r="A76" s="238" t="s">
        <v>293</v>
      </c>
      <c r="B76" s="453" t="s">
        <v>166</v>
      </c>
      <c r="C76" s="244"/>
      <c r="D76" s="235">
        <f>D77+D80</f>
        <v>80000</v>
      </c>
      <c r="E76" s="235">
        <f>E77</f>
        <v>80000</v>
      </c>
      <c r="F76" s="235">
        <f>F77</f>
        <v>80000</v>
      </c>
      <c r="G76" s="299"/>
    </row>
    <row r="77" spans="1:7" ht="31.5" customHeight="1">
      <c r="A77" s="238" t="s">
        <v>61</v>
      </c>
      <c r="B77" s="453" t="s">
        <v>166</v>
      </c>
      <c r="C77" s="244">
        <v>800</v>
      </c>
      <c r="D77" s="235">
        <f>D78</f>
        <v>80000</v>
      </c>
      <c r="E77" s="235">
        <f>E78</f>
        <v>80000</v>
      </c>
      <c r="F77" s="235">
        <f>F78</f>
        <v>80000</v>
      </c>
      <c r="G77" s="299"/>
    </row>
    <row r="78" spans="1:21" ht="18" customHeight="1">
      <c r="A78" s="238" t="s">
        <v>51</v>
      </c>
      <c r="B78" s="453" t="s">
        <v>166</v>
      </c>
      <c r="C78" s="244">
        <v>870</v>
      </c>
      <c r="D78" s="235">
        <v>80000</v>
      </c>
      <c r="E78" s="235">
        <v>80000</v>
      </c>
      <c r="F78" s="235">
        <v>80000</v>
      </c>
      <c r="G78" s="299"/>
      <c r="U78" s="238" t="s">
        <v>51</v>
      </c>
    </row>
    <row r="79" spans="1:21" ht="18" customHeight="1">
      <c r="A79" s="238" t="s">
        <v>293</v>
      </c>
      <c r="B79" s="453" t="s">
        <v>309</v>
      </c>
      <c r="C79" s="244"/>
      <c r="D79" s="235">
        <v>0</v>
      </c>
      <c r="E79" s="235">
        <f>E80</f>
        <v>657000</v>
      </c>
      <c r="F79" s="235">
        <f>F80</f>
        <v>1235000</v>
      </c>
      <c r="G79" s="299"/>
      <c r="U79" s="520"/>
    </row>
    <row r="80" spans="1:21" ht="18" customHeight="1">
      <c r="A80" s="238" t="s">
        <v>61</v>
      </c>
      <c r="B80" s="453" t="s">
        <v>310</v>
      </c>
      <c r="C80" s="244">
        <v>800</v>
      </c>
      <c r="D80" s="235">
        <f>D81</f>
        <v>0</v>
      </c>
      <c r="E80" s="235">
        <f>E81</f>
        <v>657000</v>
      </c>
      <c r="F80" s="235">
        <f>F81</f>
        <v>1235000</v>
      </c>
      <c r="G80" s="299"/>
      <c r="U80" s="520"/>
    </row>
    <row r="81" spans="1:21" ht="18" customHeight="1">
      <c r="A81" s="238" t="s">
        <v>308</v>
      </c>
      <c r="B81" s="453" t="s">
        <v>310</v>
      </c>
      <c r="C81" s="244">
        <v>870</v>
      </c>
      <c r="D81" s="235">
        <v>0</v>
      </c>
      <c r="E81" s="235">
        <v>657000</v>
      </c>
      <c r="F81" s="235">
        <v>1235000</v>
      </c>
      <c r="G81" s="299"/>
      <c r="U81" s="520"/>
    </row>
    <row r="82" spans="1:21" s="234" customFormat="1" ht="111.75" customHeight="1">
      <c r="A82" s="460" t="s">
        <v>265</v>
      </c>
      <c r="B82" s="453" t="s">
        <v>99</v>
      </c>
      <c r="C82" s="242"/>
      <c r="D82" s="230">
        <f>D83</f>
        <v>4928750</v>
      </c>
      <c r="E82" s="230">
        <f>E83</f>
        <v>4153581</v>
      </c>
      <c r="F82" s="230">
        <f>F83</f>
        <v>3204381</v>
      </c>
      <c r="G82" s="241"/>
      <c r="O82" s="233"/>
      <c r="P82" s="233"/>
      <c r="Q82" s="233"/>
      <c r="R82" s="233"/>
      <c r="S82" s="233"/>
      <c r="U82" s="360" t="s">
        <v>170</v>
      </c>
    </row>
    <row r="83" spans="1:7" ht="137.25" customHeight="1">
      <c r="A83" s="445" t="s">
        <v>266</v>
      </c>
      <c r="B83" s="453" t="s">
        <v>169</v>
      </c>
      <c r="C83" s="242"/>
      <c r="D83" s="235">
        <f>D84+D86+D88</f>
        <v>4928750</v>
      </c>
      <c r="E83" s="235">
        <f>E84+E86</f>
        <v>4153581</v>
      </c>
      <c r="F83" s="235">
        <f>F84+F86</f>
        <v>3204381</v>
      </c>
      <c r="G83" s="471"/>
    </row>
    <row r="84" spans="1:7" ht="62.25" customHeight="1">
      <c r="A84" s="238" t="s">
        <v>56</v>
      </c>
      <c r="B84" s="453" t="s">
        <v>169</v>
      </c>
      <c r="C84" s="244">
        <v>100</v>
      </c>
      <c r="D84" s="235">
        <f>D85</f>
        <v>3480347.4</v>
      </c>
      <c r="E84" s="235">
        <f>E85</f>
        <v>3430347</v>
      </c>
      <c r="F84" s="235">
        <f>F85</f>
        <v>3204381</v>
      </c>
      <c r="G84" s="299"/>
    </row>
    <row r="85" spans="1:7" ht="42" customHeight="1">
      <c r="A85" s="238" t="s">
        <v>62</v>
      </c>
      <c r="B85" s="453" t="s">
        <v>169</v>
      </c>
      <c r="C85" s="244">
        <v>110</v>
      </c>
      <c r="D85" s="235">
        <v>3480347.4</v>
      </c>
      <c r="E85" s="235">
        <v>3430347</v>
      </c>
      <c r="F85" s="235">
        <v>3204381</v>
      </c>
      <c r="G85" s="299"/>
    </row>
    <row r="86" spans="1:7" ht="43.5" customHeight="1">
      <c r="A86" s="419" t="s">
        <v>58</v>
      </c>
      <c r="B86" s="453" t="s">
        <v>169</v>
      </c>
      <c r="C86" s="244">
        <v>200</v>
      </c>
      <c r="D86" s="235">
        <f>D87</f>
        <v>1440520.95</v>
      </c>
      <c r="E86" s="235">
        <f>E87</f>
        <v>723234</v>
      </c>
      <c r="F86" s="235">
        <f>F87</f>
        <v>0</v>
      </c>
      <c r="G86" s="299"/>
    </row>
    <row r="87" spans="1:22" ht="33" customHeight="1">
      <c r="A87" s="238" t="s">
        <v>59</v>
      </c>
      <c r="B87" s="453" t="s">
        <v>169</v>
      </c>
      <c r="C87" s="244">
        <v>240</v>
      </c>
      <c r="D87" s="235">
        <v>1440520.95</v>
      </c>
      <c r="E87" s="235">
        <v>723234</v>
      </c>
      <c r="F87" s="235">
        <v>0</v>
      </c>
      <c r="G87" s="299"/>
      <c r="U87" s="300">
        <f>103000+1000+670700+85500+23000+158600</f>
        <v>1041800</v>
      </c>
      <c r="V87" s="356">
        <f>U87-D87</f>
        <v>-398720.94999999995</v>
      </c>
    </row>
    <row r="88" spans="1:7" ht="40.5" customHeight="1">
      <c r="A88" s="123" t="s">
        <v>127</v>
      </c>
      <c r="B88" s="453" t="s">
        <v>169</v>
      </c>
      <c r="C88" s="244">
        <v>851</v>
      </c>
      <c r="D88" s="235">
        <v>7881.65</v>
      </c>
      <c r="E88" s="235">
        <v>10000</v>
      </c>
      <c r="F88" s="235">
        <v>0</v>
      </c>
      <c r="G88" s="299"/>
    </row>
    <row r="89" spans="1:19" s="234" customFormat="1" ht="96.75" customHeight="1">
      <c r="A89" s="460" t="s">
        <v>275</v>
      </c>
      <c r="B89" s="454" t="s">
        <v>171</v>
      </c>
      <c r="C89" s="249"/>
      <c r="D89" s="235">
        <f>D90</f>
        <v>953561.5</v>
      </c>
      <c r="E89" s="235">
        <f>E90</f>
        <v>561800</v>
      </c>
      <c r="F89" s="235">
        <f>F90</f>
        <v>626900</v>
      </c>
      <c r="G89" s="241"/>
      <c r="O89" s="233"/>
      <c r="P89" s="233"/>
      <c r="Q89" s="233"/>
      <c r="R89" s="233"/>
      <c r="S89" s="233"/>
    </row>
    <row r="90" spans="1:7" ht="123.75" customHeight="1">
      <c r="A90" s="461" t="s">
        <v>294</v>
      </c>
      <c r="B90" s="239" t="s">
        <v>173</v>
      </c>
      <c r="C90" s="249"/>
      <c r="D90" s="235">
        <f>D91+D93</f>
        <v>953561.5</v>
      </c>
      <c r="E90" s="235">
        <f>E91+E93</f>
        <v>561800</v>
      </c>
      <c r="F90" s="235">
        <f>F91+F93</f>
        <v>626900</v>
      </c>
      <c r="G90" s="299"/>
    </row>
    <row r="91" spans="1:7" ht="43.5" customHeight="1">
      <c r="A91" s="238" t="s">
        <v>58</v>
      </c>
      <c r="B91" s="239" t="s">
        <v>173</v>
      </c>
      <c r="C91" s="249">
        <v>200</v>
      </c>
      <c r="D91" s="235">
        <f>D92</f>
        <v>554000</v>
      </c>
      <c r="E91" s="235">
        <f>E92</f>
        <v>446800</v>
      </c>
      <c r="F91" s="235">
        <f>F92</f>
        <v>511900</v>
      </c>
      <c r="G91" s="299"/>
    </row>
    <row r="92" spans="1:21" s="301" customFormat="1" ht="57.75" customHeight="1">
      <c r="A92" s="238" t="s">
        <v>59</v>
      </c>
      <c r="B92" s="239" t="s">
        <v>173</v>
      </c>
      <c r="C92" s="249">
        <v>240</v>
      </c>
      <c r="D92" s="235">
        <v>554000</v>
      </c>
      <c r="E92" s="235">
        <v>446800</v>
      </c>
      <c r="F92" s="235">
        <v>511900</v>
      </c>
      <c r="G92" s="299"/>
      <c r="H92" s="300"/>
      <c r="I92" s="300"/>
      <c r="J92" s="300"/>
      <c r="K92" s="300"/>
      <c r="L92" s="300"/>
      <c r="M92" s="300"/>
      <c r="N92" s="300"/>
      <c r="O92" s="306"/>
      <c r="P92" s="323"/>
      <c r="Q92" s="304"/>
      <c r="R92" s="304"/>
      <c r="S92" s="304"/>
      <c r="U92" s="301" t="s">
        <v>174</v>
      </c>
    </row>
    <row r="93" spans="1:19" s="463" customFormat="1" ht="24.75" customHeight="1">
      <c r="A93" s="457" t="s">
        <v>61</v>
      </c>
      <c r="B93" s="239" t="s">
        <v>173</v>
      </c>
      <c r="C93" s="249">
        <v>800</v>
      </c>
      <c r="D93" s="235">
        <f>D94</f>
        <v>399561.5</v>
      </c>
      <c r="E93" s="235">
        <v>115000</v>
      </c>
      <c r="F93" s="235">
        <v>115000</v>
      </c>
      <c r="G93" s="462"/>
      <c r="O93" s="464"/>
      <c r="P93" s="464"/>
      <c r="Q93" s="464"/>
      <c r="R93" s="464"/>
      <c r="S93" s="464"/>
    </row>
    <row r="94" spans="1:21" ht="124.5" customHeight="1">
      <c r="A94" s="458" t="s">
        <v>209</v>
      </c>
      <c r="B94" s="239" t="s">
        <v>173</v>
      </c>
      <c r="C94" s="249">
        <v>810</v>
      </c>
      <c r="D94" s="235">
        <v>399561.5</v>
      </c>
      <c r="E94" s="235">
        <v>115000</v>
      </c>
      <c r="F94" s="235">
        <v>115000</v>
      </c>
      <c r="G94" s="299"/>
      <c r="U94" s="300" t="s">
        <v>175</v>
      </c>
    </row>
    <row r="95" spans="1:19" s="234" customFormat="1" ht="111" customHeight="1">
      <c r="A95" s="460" t="s">
        <v>273</v>
      </c>
      <c r="B95" s="229" t="s">
        <v>115</v>
      </c>
      <c r="C95" s="455"/>
      <c r="D95" s="250">
        <f>D96+D102+D114+D117+D106+D109+D118</f>
        <v>33806427.48</v>
      </c>
      <c r="E95" s="250">
        <f>E96+E102+E114+E117</f>
        <v>4724820</v>
      </c>
      <c r="F95" s="250">
        <f>F96+F102+F114+F117</f>
        <v>4911820</v>
      </c>
      <c r="G95" s="468"/>
      <c r="O95" s="233"/>
      <c r="P95" s="233"/>
      <c r="Q95" s="233"/>
      <c r="R95" s="233"/>
      <c r="S95" s="233"/>
    </row>
    <row r="96" spans="1:7" ht="104.25" customHeight="1" hidden="1">
      <c r="A96" s="207" t="s">
        <v>177</v>
      </c>
      <c r="B96" s="239" t="s">
        <v>104</v>
      </c>
      <c r="C96" s="249"/>
      <c r="D96" s="235">
        <f>D97</f>
        <v>0</v>
      </c>
      <c r="E96" s="235"/>
      <c r="F96" s="402"/>
      <c r="G96" s="299"/>
    </row>
    <row r="97" spans="1:7" ht="103.5" customHeight="1" hidden="1">
      <c r="A97" s="439" t="s">
        <v>218</v>
      </c>
      <c r="B97" s="239" t="s">
        <v>103</v>
      </c>
      <c r="C97" s="249"/>
      <c r="D97" s="235">
        <f>D98</f>
        <v>0</v>
      </c>
      <c r="E97" s="235"/>
      <c r="F97" s="402"/>
      <c r="G97" s="299"/>
    </row>
    <row r="98" spans="1:7" ht="25.5" customHeight="1" hidden="1">
      <c r="A98" s="419" t="s">
        <v>77</v>
      </c>
      <c r="B98" s="239" t="s">
        <v>103</v>
      </c>
      <c r="C98" s="249">
        <v>500</v>
      </c>
      <c r="D98" s="235">
        <f>D99</f>
        <v>0</v>
      </c>
      <c r="E98" s="235"/>
      <c r="F98" s="402"/>
      <c r="G98" s="299"/>
    </row>
    <row r="99" spans="1:7" ht="21" customHeight="1" hidden="1">
      <c r="A99" s="419" t="s">
        <v>34</v>
      </c>
      <c r="B99" s="239"/>
      <c r="C99" s="249"/>
      <c r="D99" s="248"/>
      <c r="E99" s="235"/>
      <c r="F99" s="402"/>
      <c r="G99" s="299"/>
    </row>
    <row r="100" spans="1:7" ht="117.75" customHeight="1" hidden="1">
      <c r="A100" s="419" t="s">
        <v>216</v>
      </c>
      <c r="B100" s="239" t="s">
        <v>215</v>
      </c>
      <c r="C100" s="249"/>
      <c r="D100" s="248"/>
      <c r="E100" s="235"/>
      <c r="F100" s="402"/>
      <c r="G100" s="299"/>
    </row>
    <row r="101" spans="1:7" ht="21" customHeight="1" hidden="1">
      <c r="A101" s="419" t="s">
        <v>34</v>
      </c>
      <c r="B101" s="239"/>
      <c r="C101" s="249"/>
      <c r="D101" s="248"/>
      <c r="E101" s="235"/>
      <c r="F101" s="402"/>
      <c r="G101" s="299"/>
    </row>
    <row r="102" spans="1:7" ht="204" customHeight="1">
      <c r="A102" s="465" t="s">
        <v>295</v>
      </c>
      <c r="B102" s="239" t="s">
        <v>179</v>
      </c>
      <c r="C102" s="249"/>
      <c r="D102" s="235">
        <f>D105</f>
        <v>15479720</v>
      </c>
      <c r="E102" s="235">
        <f>E105</f>
        <v>1797640</v>
      </c>
      <c r="F102" s="235">
        <f>F105</f>
        <v>1869550</v>
      </c>
      <c r="G102" s="299"/>
    </row>
    <row r="103" spans="1:7" ht="187.5" customHeight="1">
      <c r="A103" s="541" t="s">
        <v>296</v>
      </c>
      <c r="B103" s="239" t="s">
        <v>179</v>
      </c>
      <c r="C103" s="249"/>
      <c r="D103" s="235">
        <f aca="true" t="shared" si="7" ref="D103:F104">D104</f>
        <v>15479720</v>
      </c>
      <c r="E103" s="235">
        <f t="shared" si="7"/>
        <v>1797640</v>
      </c>
      <c r="F103" s="235">
        <f t="shared" si="7"/>
        <v>1869550</v>
      </c>
      <c r="G103" s="299"/>
    </row>
    <row r="104" spans="1:7" ht="210" customHeight="1">
      <c r="A104" s="542"/>
      <c r="B104" s="239" t="s">
        <v>179</v>
      </c>
      <c r="C104" s="249">
        <v>500</v>
      </c>
      <c r="D104" s="235">
        <f t="shared" si="7"/>
        <v>15479720</v>
      </c>
      <c r="E104" s="235">
        <f t="shared" si="7"/>
        <v>1797640</v>
      </c>
      <c r="F104" s="235">
        <f t="shared" si="7"/>
        <v>1869550</v>
      </c>
      <c r="G104" s="299"/>
    </row>
    <row r="105" spans="1:21" ht="30" customHeight="1">
      <c r="A105" s="436" t="s">
        <v>34</v>
      </c>
      <c r="B105" s="239" t="s">
        <v>179</v>
      </c>
      <c r="C105" s="249">
        <v>540</v>
      </c>
      <c r="D105" s="235">
        <v>15479720</v>
      </c>
      <c r="E105" s="235">
        <v>1797640</v>
      </c>
      <c r="F105" s="235">
        <v>1869550</v>
      </c>
      <c r="G105" s="299"/>
      <c r="U105" s="300" t="s">
        <v>180</v>
      </c>
    </row>
    <row r="106" spans="1:7" ht="111.75" customHeight="1">
      <c r="A106" s="445" t="s">
        <v>273</v>
      </c>
      <c r="B106" s="239" t="s">
        <v>253</v>
      </c>
      <c r="C106" s="249"/>
      <c r="D106" s="235">
        <f aca="true" t="shared" si="8" ref="D106:F107">D107</f>
        <v>10940049.83</v>
      </c>
      <c r="E106" s="235">
        <f t="shared" si="8"/>
        <v>0</v>
      </c>
      <c r="F106" s="235">
        <f t="shared" si="8"/>
        <v>0</v>
      </c>
      <c r="G106" s="299"/>
    </row>
    <row r="107" spans="1:7" ht="248.25" customHeight="1">
      <c r="A107" s="445" t="s">
        <v>277</v>
      </c>
      <c r="B107" s="239" t="s">
        <v>253</v>
      </c>
      <c r="C107" s="249">
        <v>500</v>
      </c>
      <c r="D107" s="235">
        <f t="shared" si="8"/>
        <v>10940049.83</v>
      </c>
      <c r="E107" s="235">
        <f t="shared" si="8"/>
        <v>0</v>
      </c>
      <c r="F107" s="235">
        <f t="shared" si="8"/>
        <v>0</v>
      </c>
      <c r="G107" s="299"/>
    </row>
    <row r="108" spans="1:7" ht="30" customHeight="1">
      <c r="A108" s="461" t="s">
        <v>34</v>
      </c>
      <c r="B108" s="239" t="s">
        <v>253</v>
      </c>
      <c r="C108" s="249">
        <v>540</v>
      </c>
      <c r="D108" s="235">
        <v>10940049.83</v>
      </c>
      <c r="E108" s="235">
        <v>0</v>
      </c>
      <c r="F108" s="235">
        <v>0</v>
      </c>
      <c r="G108" s="299"/>
    </row>
    <row r="109" spans="1:7" ht="114" customHeight="1">
      <c r="A109" s="460" t="s">
        <v>273</v>
      </c>
      <c r="B109" s="239" t="s">
        <v>254</v>
      </c>
      <c r="C109" s="249"/>
      <c r="D109" s="235">
        <f aca="true" t="shared" si="9" ref="D109:F110">D110</f>
        <v>3008637</v>
      </c>
      <c r="E109" s="235">
        <f t="shared" si="9"/>
        <v>0</v>
      </c>
      <c r="F109" s="235">
        <f t="shared" si="9"/>
        <v>0</v>
      </c>
      <c r="G109" s="299"/>
    </row>
    <row r="110" spans="1:7" ht="285.75" customHeight="1">
      <c r="A110" s="238" t="s">
        <v>274</v>
      </c>
      <c r="B110" s="239" t="s">
        <v>254</v>
      </c>
      <c r="C110" s="249">
        <v>500</v>
      </c>
      <c r="D110" s="235">
        <f t="shared" si="9"/>
        <v>3008637</v>
      </c>
      <c r="E110" s="235">
        <f t="shared" si="9"/>
        <v>0</v>
      </c>
      <c r="F110" s="235">
        <f t="shared" si="9"/>
        <v>0</v>
      </c>
      <c r="G110" s="299"/>
    </row>
    <row r="111" spans="1:7" ht="30" customHeight="1">
      <c r="A111" s="456" t="s">
        <v>34</v>
      </c>
      <c r="B111" s="239" t="s">
        <v>254</v>
      </c>
      <c r="C111" s="249">
        <v>540</v>
      </c>
      <c r="D111" s="235">
        <v>3008637</v>
      </c>
      <c r="E111" s="235">
        <v>0</v>
      </c>
      <c r="F111" s="235">
        <v>0</v>
      </c>
      <c r="G111" s="299"/>
    </row>
    <row r="112" spans="1:7" ht="139.5" customHeight="1">
      <c r="A112" s="445" t="s">
        <v>297</v>
      </c>
      <c r="B112" s="453" t="s">
        <v>178</v>
      </c>
      <c r="C112" s="249"/>
      <c r="D112" s="235">
        <f aca="true" t="shared" si="10" ref="D112:F113">D113</f>
        <v>2753280</v>
      </c>
      <c r="E112" s="235">
        <f t="shared" si="10"/>
        <v>2877180</v>
      </c>
      <c r="F112" s="235">
        <f t="shared" si="10"/>
        <v>2992270</v>
      </c>
      <c r="G112" s="299"/>
    </row>
    <row r="113" spans="1:7" ht="30.75" customHeight="1">
      <c r="A113" s="238" t="s">
        <v>61</v>
      </c>
      <c r="B113" s="453" t="s">
        <v>178</v>
      </c>
      <c r="C113" s="249">
        <v>800</v>
      </c>
      <c r="D113" s="235">
        <f t="shared" si="10"/>
        <v>2753280</v>
      </c>
      <c r="E113" s="235">
        <f t="shared" si="10"/>
        <v>2877180</v>
      </c>
      <c r="F113" s="235">
        <f t="shared" si="10"/>
        <v>2992270</v>
      </c>
      <c r="G113" s="299"/>
    </row>
    <row r="114" spans="1:21" ht="129.75" customHeight="1">
      <c r="A114" s="458" t="s">
        <v>209</v>
      </c>
      <c r="B114" s="453" t="s">
        <v>178</v>
      </c>
      <c r="C114" s="249">
        <v>810</v>
      </c>
      <c r="D114" s="235">
        <v>2753280</v>
      </c>
      <c r="E114" s="235">
        <v>2877180</v>
      </c>
      <c r="F114" s="235">
        <v>2992270</v>
      </c>
      <c r="G114" s="299"/>
      <c r="U114" s="300" t="s">
        <v>181</v>
      </c>
    </row>
    <row r="115" spans="1:7" ht="137.25" customHeight="1">
      <c r="A115" s="445" t="s">
        <v>297</v>
      </c>
      <c r="B115" s="453" t="s">
        <v>178</v>
      </c>
      <c r="C115" s="249"/>
      <c r="D115" s="235">
        <f aca="true" t="shared" si="11" ref="D115:F116">D116</f>
        <v>216365.65</v>
      </c>
      <c r="E115" s="235">
        <f t="shared" si="11"/>
        <v>50000</v>
      </c>
      <c r="F115" s="235">
        <f t="shared" si="11"/>
        <v>50000</v>
      </c>
      <c r="G115" s="299"/>
    </row>
    <row r="116" spans="1:7" ht="42.75" customHeight="1">
      <c r="A116" s="238" t="s">
        <v>58</v>
      </c>
      <c r="B116" s="453" t="s">
        <v>178</v>
      </c>
      <c r="C116" s="249">
        <v>200</v>
      </c>
      <c r="D116" s="235">
        <f t="shared" si="11"/>
        <v>216365.65</v>
      </c>
      <c r="E116" s="235">
        <f t="shared" si="11"/>
        <v>50000</v>
      </c>
      <c r="F116" s="235">
        <f t="shared" si="11"/>
        <v>50000</v>
      </c>
      <c r="G116" s="299"/>
    </row>
    <row r="117" spans="1:21" ht="63" customHeight="1">
      <c r="A117" s="238" t="s">
        <v>59</v>
      </c>
      <c r="B117" s="453" t="s">
        <v>178</v>
      </c>
      <c r="C117" s="249">
        <v>240</v>
      </c>
      <c r="D117" s="235">
        <v>216365.65</v>
      </c>
      <c r="E117" s="235">
        <v>50000</v>
      </c>
      <c r="F117" s="235">
        <v>50000</v>
      </c>
      <c r="G117" s="299"/>
      <c r="U117" s="300" t="s">
        <v>182</v>
      </c>
    </row>
    <row r="118" spans="1:7" ht="63" customHeight="1">
      <c r="A118" s="456" t="s">
        <v>34</v>
      </c>
      <c r="B118" s="453" t="s">
        <v>115</v>
      </c>
      <c r="C118" s="249">
        <v>500</v>
      </c>
      <c r="D118" s="235">
        <f>D119</f>
        <v>1408375</v>
      </c>
      <c r="E118" s="235"/>
      <c r="F118" s="235"/>
      <c r="G118" s="299"/>
    </row>
    <row r="119" spans="1:7" ht="63" customHeight="1">
      <c r="A119" s="456" t="s">
        <v>34</v>
      </c>
      <c r="B119" s="453" t="s">
        <v>115</v>
      </c>
      <c r="C119" s="249">
        <v>540</v>
      </c>
      <c r="D119" s="235">
        <v>1408375</v>
      </c>
      <c r="E119" s="235"/>
      <c r="F119" s="235"/>
      <c r="G119" s="299"/>
    </row>
    <row r="120" spans="1:19" s="234" customFormat="1" ht="108.75" customHeight="1">
      <c r="A120" s="460" t="s">
        <v>279</v>
      </c>
      <c r="B120" s="451" t="s">
        <v>183</v>
      </c>
      <c r="C120" s="455"/>
      <c r="D120" s="230">
        <f>D123</f>
        <v>120000</v>
      </c>
      <c r="E120" s="230">
        <f>E123</f>
        <v>60000</v>
      </c>
      <c r="F120" s="230">
        <f>F123</f>
        <v>60000</v>
      </c>
      <c r="G120" s="241"/>
      <c r="O120" s="233"/>
      <c r="P120" s="233"/>
      <c r="Q120" s="233"/>
      <c r="R120" s="233"/>
      <c r="S120" s="233"/>
    </row>
    <row r="121" spans="1:19" s="234" customFormat="1" ht="138" customHeight="1">
      <c r="A121" s="238" t="s">
        <v>298</v>
      </c>
      <c r="B121" s="239" t="s">
        <v>185</v>
      </c>
      <c r="C121" s="249"/>
      <c r="D121" s="235">
        <f aca="true" t="shared" si="12" ref="D121:F122">D122</f>
        <v>120000</v>
      </c>
      <c r="E121" s="235">
        <f t="shared" si="12"/>
        <v>60000</v>
      </c>
      <c r="F121" s="235">
        <f t="shared" si="12"/>
        <v>60000</v>
      </c>
      <c r="G121" s="241"/>
      <c r="O121" s="233"/>
      <c r="P121" s="233"/>
      <c r="Q121" s="233"/>
      <c r="R121" s="233"/>
      <c r="S121" s="233"/>
    </row>
    <row r="122" spans="1:7" ht="45" customHeight="1">
      <c r="A122" s="238" t="s">
        <v>58</v>
      </c>
      <c r="B122" s="239" t="s">
        <v>185</v>
      </c>
      <c r="C122" s="249">
        <v>200</v>
      </c>
      <c r="D122" s="235">
        <f t="shared" si="12"/>
        <v>120000</v>
      </c>
      <c r="E122" s="235">
        <f t="shared" si="12"/>
        <v>60000</v>
      </c>
      <c r="F122" s="235">
        <f t="shared" si="12"/>
        <v>60000</v>
      </c>
      <c r="G122" s="299"/>
    </row>
    <row r="123" spans="1:21" ht="60" customHeight="1">
      <c r="A123" s="238" t="s">
        <v>59</v>
      </c>
      <c r="B123" s="239" t="s">
        <v>185</v>
      </c>
      <c r="C123" s="249">
        <v>240</v>
      </c>
      <c r="D123" s="235">
        <v>120000</v>
      </c>
      <c r="E123" s="235">
        <v>60000</v>
      </c>
      <c r="F123" s="235">
        <v>60000</v>
      </c>
      <c r="G123" s="299"/>
      <c r="P123" s="326"/>
      <c r="U123" s="300" t="s">
        <v>186</v>
      </c>
    </row>
    <row r="124" spans="1:19" s="234" customFormat="1" ht="69.75" customHeight="1">
      <c r="A124" s="460" t="s">
        <v>283</v>
      </c>
      <c r="B124" s="451" t="s">
        <v>188</v>
      </c>
      <c r="C124" s="455"/>
      <c r="D124" s="230">
        <f>D126+D128+D131+D134</f>
        <v>3732828.73</v>
      </c>
      <c r="E124" s="230">
        <f>E126</f>
        <v>548594</v>
      </c>
      <c r="F124" s="230">
        <f>F126</f>
        <v>448542</v>
      </c>
      <c r="G124" s="241"/>
      <c r="O124" s="233"/>
      <c r="P124" s="233"/>
      <c r="Q124" s="233"/>
      <c r="R124" s="233"/>
      <c r="S124" s="233"/>
    </row>
    <row r="125" spans="1:19" s="234" customFormat="1" ht="97.5" customHeight="1">
      <c r="A125" s="238" t="s">
        <v>299</v>
      </c>
      <c r="B125" s="453" t="s">
        <v>189</v>
      </c>
      <c r="C125" s="249"/>
      <c r="D125" s="235">
        <f aca="true" t="shared" si="13" ref="D125:F126">D126</f>
        <v>2066185.5</v>
      </c>
      <c r="E125" s="235">
        <f t="shared" si="13"/>
        <v>548594</v>
      </c>
      <c r="F125" s="235">
        <f t="shared" si="13"/>
        <v>448542</v>
      </c>
      <c r="G125" s="241"/>
      <c r="O125" s="233"/>
      <c r="P125" s="233"/>
      <c r="Q125" s="233"/>
      <c r="R125" s="233"/>
      <c r="S125" s="233"/>
    </row>
    <row r="126" spans="1:16" ht="50.25" customHeight="1">
      <c r="A126" s="238" t="s">
        <v>58</v>
      </c>
      <c r="B126" s="453" t="s">
        <v>189</v>
      </c>
      <c r="C126" s="249">
        <v>200</v>
      </c>
      <c r="D126" s="235">
        <f t="shared" si="13"/>
        <v>2066185.5</v>
      </c>
      <c r="E126" s="235">
        <f t="shared" si="13"/>
        <v>548594</v>
      </c>
      <c r="F126" s="235">
        <f t="shared" si="13"/>
        <v>448542</v>
      </c>
      <c r="G126" s="299"/>
      <c r="P126" s="326"/>
    </row>
    <row r="127" spans="1:21" ht="60" customHeight="1">
      <c r="A127" s="238" t="s">
        <v>59</v>
      </c>
      <c r="B127" s="453" t="s">
        <v>189</v>
      </c>
      <c r="C127" s="249">
        <v>240</v>
      </c>
      <c r="D127" s="235">
        <v>2066185.5</v>
      </c>
      <c r="E127" s="235">
        <v>548594</v>
      </c>
      <c r="F127" s="235">
        <v>448542</v>
      </c>
      <c r="G127" s="299"/>
      <c r="U127" s="300" t="s">
        <v>190</v>
      </c>
    </row>
    <row r="128" spans="1:7" ht="60" customHeight="1">
      <c r="A128" s="238" t="s">
        <v>299</v>
      </c>
      <c r="B128" s="453" t="s">
        <v>323</v>
      </c>
      <c r="C128" s="249"/>
      <c r="D128" s="235">
        <f>D129</f>
        <v>146820</v>
      </c>
      <c r="E128" s="235"/>
      <c r="F128" s="235"/>
      <c r="G128" s="299"/>
    </row>
    <row r="129" spans="1:7" ht="60" customHeight="1">
      <c r="A129" s="238" t="s">
        <v>58</v>
      </c>
      <c r="B129" s="453" t="s">
        <v>323</v>
      </c>
      <c r="C129" s="249">
        <v>200</v>
      </c>
      <c r="D129" s="235">
        <f>D130</f>
        <v>146820</v>
      </c>
      <c r="E129" s="235"/>
      <c r="F129" s="235"/>
      <c r="G129" s="299"/>
    </row>
    <row r="130" spans="1:7" ht="60" customHeight="1">
      <c r="A130" s="238" t="s">
        <v>59</v>
      </c>
      <c r="B130" s="453" t="s">
        <v>323</v>
      </c>
      <c r="C130" s="249">
        <v>240</v>
      </c>
      <c r="D130" s="235">
        <v>146820</v>
      </c>
      <c r="E130" s="235"/>
      <c r="F130" s="235"/>
      <c r="G130" s="299"/>
    </row>
    <row r="131" spans="1:7" ht="60" customHeight="1">
      <c r="A131" s="238" t="s">
        <v>299</v>
      </c>
      <c r="B131" s="453" t="s">
        <v>324</v>
      </c>
      <c r="C131" s="249"/>
      <c r="D131" s="235">
        <f>D132</f>
        <v>1406700</v>
      </c>
      <c r="E131" s="235"/>
      <c r="F131" s="235"/>
      <c r="G131" s="299"/>
    </row>
    <row r="132" spans="1:7" ht="60" customHeight="1">
      <c r="A132" s="238" t="s">
        <v>58</v>
      </c>
      <c r="B132" s="453" t="s">
        <v>324</v>
      </c>
      <c r="C132" s="249">
        <v>200</v>
      </c>
      <c r="D132" s="235">
        <f>D133</f>
        <v>1406700</v>
      </c>
      <c r="E132" s="235"/>
      <c r="F132" s="235"/>
      <c r="G132" s="299"/>
    </row>
    <row r="133" spans="1:7" ht="60" customHeight="1">
      <c r="A133" s="238" t="s">
        <v>59</v>
      </c>
      <c r="B133" s="453" t="s">
        <v>324</v>
      </c>
      <c r="C133" s="249">
        <v>240</v>
      </c>
      <c r="D133" s="235">
        <v>1406700</v>
      </c>
      <c r="E133" s="235"/>
      <c r="F133" s="235"/>
      <c r="G133" s="299"/>
    </row>
    <row r="134" spans="1:7" ht="60" customHeight="1">
      <c r="A134" s="238" t="s">
        <v>328</v>
      </c>
      <c r="B134" s="453" t="s">
        <v>327</v>
      </c>
      <c r="C134" s="249"/>
      <c r="D134" s="235">
        <f>D135</f>
        <v>113123.23</v>
      </c>
      <c r="E134" s="235"/>
      <c r="F134" s="235"/>
      <c r="G134" s="299"/>
    </row>
    <row r="135" spans="1:7" ht="60" customHeight="1">
      <c r="A135" s="238" t="s">
        <v>329</v>
      </c>
      <c r="B135" s="453" t="s">
        <v>327</v>
      </c>
      <c r="C135" s="249">
        <v>100</v>
      </c>
      <c r="D135" s="235">
        <f>D136</f>
        <v>113123.23</v>
      </c>
      <c r="E135" s="235"/>
      <c r="F135" s="235"/>
      <c r="G135" s="299"/>
    </row>
    <row r="136" spans="1:7" ht="60" customHeight="1">
      <c r="A136" s="238" t="s">
        <v>329</v>
      </c>
      <c r="B136" s="453" t="s">
        <v>327</v>
      </c>
      <c r="C136" s="249">
        <v>110</v>
      </c>
      <c r="D136" s="235">
        <v>113123.23</v>
      </c>
      <c r="E136" s="235"/>
      <c r="F136" s="235"/>
      <c r="G136" s="299"/>
    </row>
    <row r="137" spans="1:19" s="234" customFormat="1" ht="99.75" customHeight="1">
      <c r="A137" s="460" t="s">
        <v>285</v>
      </c>
      <c r="B137" s="451" t="s">
        <v>192</v>
      </c>
      <c r="C137" s="455"/>
      <c r="D137" s="230">
        <f>D138</f>
        <v>7649433</v>
      </c>
      <c r="E137" s="230">
        <f>E138</f>
        <v>4948630</v>
      </c>
      <c r="F137" s="230">
        <f>F138</f>
        <v>4542420</v>
      </c>
      <c r="G137" s="468"/>
      <c r="O137" s="233"/>
      <c r="P137" s="233"/>
      <c r="Q137" s="233"/>
      <c r="R137" s="233"/>
      <c r="S137" s="233"/>
    </row>
    <row r="138" spans="1:7" ht="126" customHeight="1">
      <c r="A138" s="445" t="s">
        <v>286</v>
      </c>
      <c r="B138" s="453" t="s">
        <v>195</v>
      </c>
      <c r="C138" s="249"/>
      <c r="D138" s="247">
        <f>D139+D145+D147+D141+D143</f>
        <v>7649433</v>
      </c>
      <c r="E138" s="247">
        <f>E139+E145</f>
        <v>4948630</v>
      </c>
      <c r="F138" s="247">
        <f>F139+F145</f>
        <v>4542420</v>
      </c>
      <c r="G138" s="471"/>
    </row>
    <row r="139" spans="1:7" ht="141.75" customHeight="1">
      <c r="A139" s="238" t="s">
        <v>56</v>
      </c>
      <c r="B139" s="453" t="s">
        <v>195</v>
      </c>
      <c r="C139" s="244">
        <v>100</v>
      </c>
      <c r="D139" s="247">
        <f>D140</f>
        <v>5329376</v>
      </c>
      <c r="E139" s="247">
        <f>E140</f>
        <v>3971191</v>
      </c>
      <c r="F139" s="247">
        <f>F140</f>
        <v>3768089</v>
      </c>
      <c r="G139" s="299"/>
    </row>
    <row r="140" spans="1:23" s="301" customFormat="1" ht="48" customHeight="1">
      <c r="A140" s="238" t="s">
        <v>62</v>
      </c>
      <c r="B140" s="453" t="s">
        <v>195</v>
      </c>
      <c r="C140" s="244">
        <v>110</v>
      </c>
      <c r="D140" s="247">
        <v>5329376</v>
      </c>
      <c r="E140" s="247">
        <f>3587501+383690</f>
        <v>3971191</v>
      </c>
      <c r="F140" s="247">
        <f>3384399+383690</f>
        <v>3768089</v>
      </c>
      <c r="G140" s="299"/>
      <c r="H140" s="300"/>
      <c r="I140" s="300"/>
      <c r="J140" s="300"/>
      <c r="K140" s="300"/>
      <c r="L140" s="300"/>
      <c r="M140" s="300"/>
      <c r="N140" s="300"/>
      <c r="O140" s="306"/>
      <c r="P140" s="306"/>
      <c r="Q140" s="306"/>
      <c r="R140" s="306"/>
      <c r="S140" s="306"/>
      <c r="T140" s="300"/>
      <c r="U140" s="300" t="s">
        <v>191</v>
      </c>
      <c r="V140" s="247">
        <f>2599385+785014+11600</f>
        <v>3395999</v>
      </c>
      <c r="W140" s="330">
        <f>278610+84139+5000</f>
        <v>367749</v>
      </c>
    </row>
    <row r="141" spans="1:23" s="301" customFormat="1" ht="140.25" customHeight="1">
      <c r="A141" s="238" t="s">
        <v>56</v>
      </c>
      <c r="B141" s="453" t="s">
        <v>300</v>
      </c>
      <c r="C141" s="244">
        <v>100</v>
      </c>
      <c r="D141" s="247">
        <f>D142</f>
        <v>938900</v>
      </c>
      <c r="E141" s="247">
        <f>E142</f>
        <v>0</v>
      </c>
      <c r="F141" s="247">
        <f>F142</f>
        <v>0</v>
      </c>
      <c r="G141" s="299"/>
      <c r="H141" s="300"/>
      <c r="I141" s="300"/>
      <c r="J141" s="300"/>
      <c r="K141" s="300"/>
      <c r="L141" s="300"/>
      <c r="M141" s="300"/>
      <c r="N141" s="300"/>
      <c r="O141" s="306"/>
      <c r="P141" s="306"/>
      <c r="Q141" s="306"/>
      <c r="R141" s="306"/>
      <c r="S141" s="306"/>
      <c r="T141" s="300"/>
      <c r="U141" s="300"/>
      <c r="V141" s="466"/>
      <c r="W141" s="467"/>
    </row>
    <row r="142" spans="1:23" s="301" customFormat="1" ht="48" customHeight="1">
      <c r="A142" s="238" t="s">
        <v>62</v>
      </c>
      <c r="B142" s="453" t="s">
        <v>300</v>
      </c>
      <c r="C142" s="244">
        <v>110</v>
      </c>
      <c r="D142" s="247">
        <f>838900+100000</f>
        <v>938900</v>
      </c>
      <c r="E142" s="247">
        <v>0</v>
      </c>
      <c r="F142" s="247">
        <v>0</v>
      </c>
      <c r="G142" s="299"/>
      <c r="H142" s="300"/>
      <c r="I142" s="300"/>
      <c r="J142" s="300"/>
      <c r="K142" s="300"/>
      <c r="L142" s="300"/>
      <c r="M142" s="300"/>
      <c r="N142" s="300"/>
      <c r="O142" s="306"/>
      <c r="P142" s="306"/>
      <c r="Q142" s="306"/>
      <c r="R142" s="306"/>
      <c r="S142" s="306"/>
      <c r="T142" s="300"/>
      <c r="U142" s="300"/>
      <c r="V142" s="466"/>
      <c r="W142" s="467"/>
    </row>
    <row r="143" spans="1:23" s="301" customFormat="1" ht="139.5" customHeight="1">
      <c r="A143" s="238" t="s">
        <v>56</v>
      </c>
      <c r="B143" s="453" t="s">
        <v>301</v>
      </c>
      <c r="C143" s="244">
        <v>100</v>
      </c>
      <c r="D143" s="247">
        <f>D144</f>
        <v>47490</v>
      </c>
      <c r="E143" s="247">
        <f>E144</f>
        <v>0</v>
      </c>
      <c r="F143" s="247">
        <f>F144</f>
        <v>0</v>
      </c>
      <c r="G143" s="299"/>
      <c r="H143" s="300"/>
      <c r="I143" s="300"/>
      <c r="J143" s="300"/>
      <c r="K143" s="300"/>
      <c r="L143" s="300"/>
      <c r="M143" s="300"/>
      <c r="N143" s="300"/>
      <c r="O143" s="306"/>
      <c r="P143" s="306"/>
      <c r="Q143" s="306"/>
      <c r="R143" s="306"/>
      <c r="S143" s="306"/>
      <c r="T143" s="300"/>
      <c r="U143" s="300"/>
      <c r="V143" s="466"/>
      <c r="W143" s="467"/>
    </row>
    <row r="144" spans="1:23" s="301" customFormat="1" ht="48" customHeight="1">
      <c r="A144" s="238" t="s">
        <v>62</v>
      </c>
      <c r="B144" s="453" t="s">
        <v>301</v>
      </c>
      <c r="C144" s="244">
        <v>110</v>
      </c>
      <c r="D144" s="247">
        <v>47490</v>
      </c>
      <c r="E144" s="247">
        <v>0</v>
      </c>
      <c r="F144" s="247">
        <v>0</v>
      </c>
      <c r="G144" s="299"/>
      <c r="H144" s="300"/>
      <c r="I144" s="300"/>
      <c r="J144" s="300"/>
      <c r="K144" s="300"/>
      <c r="L144" s="300"/>
      <c r="M144" s="300"/>
      <c r="N144" s="300"/>
      <c r="O144" s="306"/>
      <c r="P144" s="306"/>
      <c r="Q144" s="306"/>
      <c r="R144" s="306"/>
      <c r="S144" s="306"/>
      <c r="T144" s="300"/>
      <c r="U144" s="300"/>
      <c r="V144" s="466"/>
      <c r="W144" s="467"/>
    </row>
    <row r="145" spans="1:7" ht="29.25" customHeight="1">
      <c r="A145" s="238" t="s">
        <v>58</v>
      </c>
      <c r="B145" s="453" t="s">
        <v>195</v>
      </c>
      <c r="C145" s="244">
        <v>200</v>
      </c>
      <c r="D145" s="247">
        <f>D146</f>
        <v>1322667</v>
      </c>
      <c r="E145" s="247">
        <f>E146</f>
        <v>977439</v>
      </c>
      <c r="F145" s="247">
        <f>F146</f>
        <v>774331</v>
      </c>
      <c r="G145" s="299"/>
    </row>
    <row r="146" spans="1:23" ht="49.5" customHeight="1">
      <c r="A146" s="238" t="s">
        <v>59</v>
      </c>
      <c r="B146" s="453" t="s">
        <v>195</v>
      </c>
      <c r="C146" s="244">
        <v>240</v>
      </c>
      <c r="D146" s="247">
        <v>1322667</v>
      </c>
      <c r="E146" s="247">
        <v>977439</v>
      </c>
      <c r="F146" s="247">
        <v>774331</v>
      </c>
      <c r="G146" s="299"/>
      <c r="P146" s="327" t="s">
        <v>217</v>
      </c>
      <c r="Q146" s="306">
        <f>50+26+44+34+16+51</f>
        <v>221</v>
      </c>
      <c r="R146" s="306">
        <f>37000+831347</f>
        <v>868347</v>
      </c>
      <c r="S146" s="345">
        <f>R146-D146</f>
        <v>-454320</v>
      </c>
      <c r="U146" s="383" t="s">
        <v>196</v>
      </c>
      <c r="V146" s="247">
        <f>18387+625880+27980+8000+12000+5000</f>
        <v>697247</v>
      </c>
      <c r="W146" s="247"/>
    </row>
    <row r="147" spans="1:24" ht="49.5" customHeight="1">
      <c r="A147" s="123" t="s">
        <v>127</v>
      </c>
      <c r="B147" s="453" t="s">
        <v>195</v>
      </c>
      <c r="C147" s="244">
        <v>851</v>
      </c>
      <c r="D147" s="247">
        <v>11000</v>
      </c>
      <c r="E147" s="247">
        <v>10000</v>
      </c>
      <c r="F147" s="247"/>
      <c r="G147" s="299"/>
      <c r="U147" s="300" t="s">
        <v>197</v>
      </c>
      <c r="V147" s="371">
        <f>SUM(V140:V146)</f>
        <v>4093246</v>
      </c>
      <c r="W147" s="371">
        <f>SUM(W140:W146)</f>
        <v>367749</v>
      </c>
      <c r="X147" s="356">
        <f>V147+W147</f>
        <v>4460995</v>
      </c>
    </row>
    <row r="148" spans="1:19" s="234" customFormat="1" ht="49.5" customHeight="1">
      <c r="A148" s="394" t="s">
        <v>198</v>
      </c>
      <c r="B148" s="454" t="s">
        <v>200</v>
      </c>
      <c r="C148" s="242"/>
      <c r="D148" s="230">
        <f>D149</f>
        <v>2149542</v>
      </c>
      <c r="E148" s="230">
        <f>E149</f>
        <v>2185150</v>
      </c>
      <c r="F148" s="230">
        <f>F149</f>
        <v>1778640</v>
      </c>
      <c r="G148" s="241"/>
      <c r="O148" s="233"/>
      <c r="P148" s="233"/>
      <c r="Q148" s="233"/>
      <c r="R148" s="233"/>
      <c r="S148" s="233"/>
    </row>
    <row r="149" spans="1:7" ht="59.25" customHeight="1">
      <c r="A149" s="445" t="s">
        <v>199</v>
      </c>
      <c r="B149" s="453" t="s">
        <v>201</v>
      </c>
      <c r="C149" s="242"/>
      <c r="D149" s="235">
        <f>D151+D153</f>
        <v>2149542</v>
      </c>
      <c r="E149" s="235">
        <f>E151+E153</f>
        <v>2185150</v>
      </c>
      <c r="F149" s="235">
        <f>F151+F153</f>
        <v>1778640</v>
      </c>
      <c r="G149" s="299"/>
    </row>
    <row r="150" spans="1:16" ht="55.5" customHeight="1">
      <c r="A150" s="238" t="s">
        <v>56</v>
      </c>
      <c r="B150" s="453" t="s">
        <v>201</v>
      </c>
      <c r="C150" s="244">
        <v>100</v>
      </c>
      <c r="D150" s="235">
        <f>D151</f>
        <v>2138542</v>
      </c>
      <c r="E150" s="235">
        <f>E151</f>
        <v>2138542</v>
      </c>
      <c r="F150" s="235">
        <f>F151</f>
        <v>1778640</v>
      </c>
      <c r="G150" s="299"/>
      <c r="P150" s="328">
        <f>1719.367+59.175</f>
        <v>1778.542</v>
      </c>
    </row>
    <row r="151" spans="1:21" ht="18.75" customHeight="1">
      <c r="A151" s="238" t="s">
        <v>62</v>
      </c>
      <c r="B151" s="453" t="s">
        <v>201</v>
      </c>
      <c r="C151" s="244">
        <v>110</v>
      </c>
      <c r="D151" s="235">
        <v>2138542</v>
      </c>
      <c r="E151" s="235">
        <v>2138542</v>
      </c>
      <c r="F151" s="235">
        <v>1778640</v>
      </c>
      <c r="G151" s="299"/>
      <c r="P151" s="306">
        <f>1778.542-1719.367-38.675</f>
        <v>20.499999999999957</v>
      </c>
      <c r="R151" s="306">
        <f>1719367+34175</f>
        <v>1753542</v>
      </c>
      <c r="U151" s="300" t="s">
        <v>205</v>
      </c>
    </row>
    <row r="152" spans="1:7" ht="27" customHeight="1">
      <c r="A152" s="238" t="s">
        <v>58</v>
      </c>
      <c r="B152" s="453" t="s">
        <v>201</v>
      </c>
      <c r="C152" s="244">
        <v>200</v>
      </c>
      <c r="D152" s="235">
        <f>D153</f>
        <v>11000</v>
      </c>
      <c r="E152" s="235">
        <f>E153</f>
        <v>46608</v>
      </c>
      <c r="F152" s="235">
        <f>F153</f>
        <v>0</v>
      </c>
      <c r="G152" s="299"/>
    </row>
    <row r="153" spans="1:21" s="301" customFormat="1" ht="28.5" customHeight="1">
      <c r="A153" s="238" t="s">
        <v>59</v>
      </c>
      <c r="B153" s="453" t="s">
        <v>201</v>
      </c>
      <c r="C153" s="244">
        <v>240</v>
      </c>
      <c r="D153" s="235">
        <v>11000</v>
      </c>
      <c r="E153" s="235">
        <v>46608</v>
      </c>
      <c r="F153" s="235">
        <v>0</v>
      </c>
      <c r="G153" s="299"/>
      <c r="H153" s="300"/>
      <c r="I153" s="300"/>
      <c r="J153" s="300"/>
      <c r="K153" s="300"/>
      <c r="L153" s="300"/>
      <c r="M153" s="300"/>
      <c r="N153" s="300"/>
      <c r="O153" s="306"/>
      <c r="P153" s="329" t="s">
        <v>214</v>
      </c>
      <c r="Q153" s="304"/>
      <c r="R153" s="304"/>
      <c r="S153" s="304"/>
      <c r="U153" s="301" t="s">
        <v>206</v>
      </c>
    </row>
    <row r="154" spans="1:19" s="301" customFormat="1" ht="47.25" customHeight="1">
      <c r="A154" s="394" t="s">
        <v>202</v>
      </c>
      <c r="B154" s="384" t="s">
        <v>203</v>
      </c>
      <c r="C154" s="242">
        <v>200</v>
      </c>
      <c r="D154" s="230">
        <f>D155</f>
        <v>950000</v>
      </c>
      <c r="E154" s="230">
        <f>E155</f>
        <v>200000</v>
      </c>
      <c r="F154" s="230">
        <f>F155</f>
        <v>200000</v>
      </c>
      <c r="G154" s="299"/>
      <c r="H154" s="300"/>
      <c r="I154" s="300"/>
      <c r="J154" s="300"/>
      <c r="K154" s="300"/>
      <c r="L154" s="300"/>
      <c r="M154" s="300"/>
      <c r="N154" s="300"/>
      <c r="O154" s="306"/>
      <c r="P154" s="329"/>
      <c r="Q154" s="304"/>
      <c r="R154" s="304"/>
      <c r="S154" s="304"/>
    </row>
    <row r="155" spans="1:19" s="301" customFormat="1" ht="67.5" customHeight="1">
      <c r="A155" s="395" t="s">
        <v>160</v>
      </c>
      <c r="B155" s="385" t="s">
        <v>204</v>
      </c>
      <c r="C155" s="244">
        <v>240</v>
      </c>
      <c r="D155" s="235">
        <v>950000</v>
      </c>
      <c r="E155" s="235">
        <v>200000</v>
      </c>
      <c r="F155" s="235">
        <v>200000</v>
      </c>
      <c r="G155" s="299"/>
      <c r="H155" s="300"/>
      <c r="I155" s="300"/>
      <c r="J155" s="300"/>
      <c r="K155" s="300"/>
      <c r="L155" s="300"/>
      <c r="M155" s="300"/>
      <c r="N155" s="300"/>
      <c r="O155" s="306"/>
      <c r="P155" s="329"/>
      <c r="Q155" s="304"/>
      <c r="R155" s="304"/>
      <c r="S155" s="304"/>
    </row>
    <row r="156" spans="1:7" ht="30" customHeight="1">
      <c r="A156" s="251" t="s">
        <v>10</v>
      </c>
      <c r="B156" s="252"/>
      <c r="C156" s="253"/>
      <c r="D156" s="250">
        <f>D148+D137+D124+D120+D95+D89+D82+D75+D71+D35+D25+D18+D154</f>
        <v>72395987.41999999</v>
      </c>
      <c r="E156" s="250">
        <f>E148+E137+E124+E120+E95+E89+E82+E75+E71+E35+E25+E18+E154</f>
        <v>27432740</v>
      </c>
      <c r="F156" s="250">
        <f>F148+F137+F124+F120+F95+F89+F82+F75+F71+F35+F25+F18+F154</f>
        <v>25847550</v>
      </c>
      <c r="G156" s="299"/>
    </row>
    <row r="157" spans="1:14" ht="18" customHeight="1" hidden="1">
      <c r="A157" s="254"/>
      <c r="B157" s="255"/>
      <c r="C157" s="256"/>
      <c r="D157" s="257">
        <f>D156-31076600</f>
        <v>41319387.41999999</v>
      </c>
      <c r="E157" s="403"/>
      <c r="F157" s="403">
        <f>34335000-F156</f>
        <v>8487450</v>
      </c>
      <c r="G157" s="305"/>
      <c r="H157" s="306"/>
      <c r="I157" s="306"/>
      <c r="J157" s="306"/>
      <c r="K157" s="306"/>
      <c r="L157" s="306"/>
      <c r="M157" s="306"/>
      <c r="N157" s="306"/>
    </row>
    <row r="158" spans="1:14" ht="48" customHeight="1" hidden="1">
      <c r="A158" s="254"/>
      <c r="B158" s="255"/>
      <c r="C158" s="256" t="s">
        <v>112</v>
      </c>
      <c r="D158" s="257">
        <v>28434650</v>
      </c>
      <c r="E158" s="403">
        <v>29253280</v>
      </c>
      <c r="F158" s="403">
        <v>31429580</v>
      </c>
      <c r="G158" s="305"/>
      <c r="H158" s="306"/>
      <c r="I158" s="306"/>
      <c r="J158" s="306"/>
      <c r="K158" s="306"/>
      <c r="L158" s="306"/>
      <c r="M158" s="306"/>
      <c r="N158" s="306"/>
    </row>
    <row r="159" spans="1:14" ht="47.25" customHeight="1" hidden="1">
      <c r="A159" s="254"/>
      <c r="B159" s="255"/>
      <c r="C159" s="256" t="s">
        <v>113</v>
      </c>
      <c r="D159" s="257">
        <f>D156-D158</f>
        <v>43961337.41999999</v>
      </c>
      <c r="E159" s="257">
        <f>E156-E158</f>
        <v>-1820540</v>
      </c>
      <c r="F159" s="257">
        <f>F156-F158</f>
        <v>-5582030</v>
      </c>
      <c r="G159" s="305"/>
      <c r="H159" s="306"/>
      <c r="I159" s="306"/>
      <c r="J159" s="306"/>
      <c r="K159" s="306"/>
      <c r="L159" s="306"/>
      <c r="M159" s="306"/>
      <c r="N159" s="306"/>
    </row>
    <row r="160" spans="1:14" ht="57" customHeight="1" hidden="1">
      <c r="A160" s="254"/>
      <c r="B160" s="255"/>
      <c r="C160" s="256"/>
      <c r="D160" s="257"/>
      <c r="E160" s="403"/>
      <c r="F160" s="403"/>
      <c r="G160" s="305"/>
      <c r="H160" s="306"/>
      <c r="I160" s="306"/>
      <c r="J160" s="306"/>
      <c r="K160" s="306"/>
      <c r="L160" s="306"/>
      <c r="M160" s="306"/>
      <c r="N160" s="306"/>
    </row>
    <row r="161" spans="1:14" ht="18" customHeight="1" hidden="1">
      <c r="A161" s="254"/>
      <c r="B161" s="255"/>
      <c r="C161" s="256"/>
      <c r="D161" s="257"/>
      <c r="E161" s="403" t="e">
        <f>#REF!+#REF!</f>
        <v>#REF!</v>
      </c>
      <c r="F161" s="403"/>
      <c r="G161" s="305"/>
      <c r="H161" s="306"/>
      <c r="I161" s="306"/>
      <c r="J161" s="306"/>
      <c r="K161" s="306"/>
      <c r="L161" s="306"/>
      <c r="M161" s="306"/>
      <c r="N161" s="306"/>
    </row>
    <row r="162" spans="1:21" ht="0" customHeight="1" hidden="1">
      <c r="A162" s="386"/>
      <c r="B162" s="396"/>
      <c r="C162" s="256"/>
      <c r="D162" s="257">
        <f>29778100-D156</f>
        <v>-42617887.41999999</v>
      </c>
      <c r="E162" s="403"/>
      <c r="F162" s="403"/>
      <c r="G162" s="305"/>
      <c r="H162" s="306"/>
      <c r="I162" s="306"/>
      <c r="J162" s="306"/>
      <c r="K162" s="306"/>
      <c r="L162" s="306"/>
      <c r="M162" s="306"/>
      <c r="N162" s="306"/>
      <c r="U162" s="300" t="s">
        <v>161</v>
      </c>
    </row>
    <row r="163" spans="1:23" s="301" customFormat="1" ht="93" customHeight="1" hidden="1">
      <c r="A163" s="254"/>
      <c r="B163" s="255"/>
      <c r="C163" s="256"/>
      <c r="D163" s="257">
        <f>67478.66*12</f>
        <v>809743.92</v>
      </c>
      <c r="E163" s="403"/>
      <c r="F163" s="403"/>
      <c r="G163" s="305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0"/>
      <c r="U163" s="300">
        <f>5000*12</f>
        <v>60000</v>
      </c>
      <c r="V163" s="300">
        <f>18000*12</f>
        <v>216000</v>
      </c>
      <c r="W163" s="361">
        <f>D163+U163+V163</f>
        <v>1085743.92</v>
      </c>
    </row>
    <row r="164" spans="1:14" ht="112.5" customHeight="1" hidden="1">
      <c r="A164" s="254"/>
      <c r="B164" s="255"/>
      <c r="C164" s="256"/>
      <c r="D164" s="258"/>
      <c r="E164" s="404"/>
      <c r="F164" s="404"/>
      <c r="G164" s="305"/>
      <c r="H164" s="306"/>
      <c r="I164" s="306"/>
      <c r="J164" s="306"/>
      <c r="K164" s="306"/>
      <c r="L164" s="306"/>
      <c r="M164" s="306"/>
      <c r="N164" s="306"/>
    </row>
    <row r="165" spans="1:14" ht="18" customHeight="1" hidden="1">
      <c r="A165" s="254"/>
      <c r="B165" s="255"/>
      <c r="C165" s="256"/>
      <c r="D165" s="258"/>
      <c r="E165" s="404"/>
      <c r="F165" s="404"/>
      <c r="G165" s="305"/>
      <c r="H165" s="306"/>
      <c r="I165" s="306"/>
      <c r="J165" s="306"/>
      <c r="K165" s="306"/>
      <c r="L165" s="306"/>
      <c r="M165" s="306"/>
      <c r="N165" s="306"/>
    </row>
    <row r="166" spans="1:14" ht="18" customHeight="1" hidden="1">
      <c r="A166" s="254"/>
      <c r="B166" s="255"/>
      <c r="C166" s="256"/>
      <c r="D166" s="258"/>
      <c r="E166" s="404"/>
      <c r="F166" s="404"/>
      <c r="G166" s="305"/>
      <c r="H166" s="306"/>
      <c r="I166" s="306"/>
      <c r="J166" s="306"/>
      <c r="K166" s="306"/>
      <c r="L166" s="306"/>
      <c r="M166" s="306"/>
      <c r="N166" s="306"/>
    </row>
    <row r="167" spans="1:14" ht="27" customHeight="1">
      <c r="A167" s="259"/>
      <c r="B167" s="260"/>
      <c r="C167" s="261"/>
      <c r="D167" s="262"/>
      <c r="E167" s="469"/>
      <c r="F167" s="469"/>
      <c r="G167" s="305"/>
      <c r="H167" s="306"/>
      <c r="I167" s="306"/>
      <c r="J167" s="306"/>
      <c r="K167" s="306"/>
      <c r="L167" s="306"/>
      <c r="M167" s="306"/>
      <c r="N167" s="306"/>
    </row>
    <row r="168" spans="1:14" ht="28.5" customHeight="1">
      <c r="A168" s="254"/>
      <c r="B168" s="255"/>
      <c r="C168" s="256"/>
      <c r="D168" s="258">
        <f>72395987.42-D156</f>
        <v>0</v>
      </c>
      <c r="E168" s="470"/>
      <c r="F168" s="404"/>
      <c r="G168" s="305"/>
      <c r="H168" s="306"/>
      <c r="I168" s="306"/>
      <c r="J168" s="306"/>
      <c r="K168" s="306"/>
      <c r="L168" s="306"/>
      <c r="M168" s="306"/>
      <c r="N168" s="306"/>
    </row>
    <row r="169" spans="1:14" ht="37.5" customHeight="1">
      <c r="A169" s="254"/>
      <c r="B169" s="255"/>
      <c r="C169" s="256"/>
      <c r="D169" s="258"/>
      <c r="E169" s="404"/>
      <c r="F169" s="404"/>
      <c r="G169" s="305"/>
      <c r="H169" s="306"/>
      <c r="I169" s="306"/>
      <c r="J169" s="306"/>
      <c r="K169" s="306"/>
      <c r="L169" s="306"/>
      <c r="M169" s="306"/>
      <c r="N169" s="306"/>
    </row>
    <row r="170" spans="1:14" ht="37.5" customHeight="1">
      <c r="A170" s="254"/>
      <c r="B170" s="255"/>
      <c r="C170" s="256"/>
      <c r="D170" s="258"/>
      <c r="E170" s="404"/>
      <c r="F170" s="404"/>
      <c r="G170" s="305"/>
      <c r="H170" s="306"/>
      <c r="I170" s="306"/>
      <c r="J170" s="306"/>
      <c r="K170" s="306"/>
      <c r="L170" s="306"/>
      <c r="M170" s="306"/>
      <c r="N170" s="306"/>
    </row>
    <row r="171" spans="1:14" ht="18.75" customHeight="1">
      <c r="A171" s="254"/>
      <c r="B171" s="255"/>
      <c r="C171" s="256"/>
      <c r="D171" s="258"/>
      <c r="E171" s="404"/>
      <c r="F171" s="404"/>
      <c r="G171" s="305"/>
      <c r="H171" s="306"/>
      <c r="I171" s="306"/>
      <c r="J171" s="306"/>
      <c r="K171" s="306"/>
      <c r="L171" s="306"/>
      <c r="M171" s="306"/>
      <c r="N171" s="306"/>
    </row>
    <row r="172" spans="1:14" ht="37.5" customHeight="1">
      <c r="A172" s="254"/>
      <c r="B172" s="255"/>
      <c r="C172" s="256"/>
      <c r="D172" s="258"/>
      <c r="E172" s="404"/>
      <c r="F172" s="404"/>
      <c r="G172" s="305"/>
      <c r="H172" s="306"/>
      <c r="I172" s="306"/>
      <c r="J172" s="306"/>
      <c r="K172" s="306"/>
      <c r="L172" s="306"/>
      <c r="M172" s="306"/>
      <c r="N172" s="306"/>
    </row>
    <row r="173" spans="1:14" ht="206.25" customHeight="1">
      <c r="A173" s="254"/>
      <c r="B173" s="255"/>
      <c r="C173" s="256"/>
      <c r="D173" s="258"/>
      <c r="E173" s="305"/>
      <c r="F173" s="305"/>
      <c r="G173" s="305"/>
      <c r="H173" s="306"/>
      <c r="I173" s="306"/>
      <c r="J173" s="306"/>
      <c r="K173" s="306"/>
      <c r="L173" s="306"/>
      <c r="M173" s="306"/>
      <c r="N173" s="306"/>
    </row>
    <row r="174" spans="1:14" ht="18.75" customHeight="1">
      <c r="A174" s="254"/>
      <c r="B174" s="255"/>
      <c r="C174" s="256"/>
      <c r="D174" s="258"/>
      <c r="E174" s="305"/>
      <c r="F174" s="305"/>
      <c r="G174" s="305"/>
      <c r="H174" s="306"/>
      <c r="I174" s="306"/>
      <c r="J174" s="306"/>
      <c r="K174" s="306"/>
      <c r="L174" s="306"/>
      <c r="M174" s="306"/>
      <c r="N174" s="306"/>
    </row>
    <row r="175" spans="1:14" ht="37.5" customHeight="1">
      <c r="A175" s="254"/>
      <c r="B175" s="255"/>
      <c r="C175" s="256"/>
      <c r="D175" s="258"/>
      <c r="E175" s="305"/>
      <c r="F175" s="305"/>
      <c r="G175" s="305"/>
      <c r="H175" s="306"/>
      <c r="I175" s="306"/>
      <c r="J175" s="306"/>
      <c r="K175" s="306"/>
      <c r="L175" s="306"/>
      <c r="M175" s="306"/>
      <c r="N175" s="306"/>
    </row>
    <row r="176" spans="1:14" ht="18.75" customHeight="1">
      <c r="A176" s="254"/>
      <c r="B176" s="255"/>
      <c r="C176" s="256"/>
      <c r="D176" s="258"/>
      <c r="E176" s="305"/>
      <c r="F176" s="305"/>
      <c r="G176" s="305"/>
      <c r="H176" s="306"/>
      <c r="I176" s="306"/>
      <c r="J176" s="306"/>
      <c r="K176" s="306"/>
      <c r="L176" s="306"/>
      <c r="M176" s="306"/>
      <c r="N176" s="306"/>
    </row>
    <row r="177" spans="1:14" ht="56.25" customHeight="1">
      <c r="A177" s="254"/>
      <c r="B177" s="255"/>
      <c r="C177" s="256"/>
      <c r="D177" s="258"/>
      <c r="E177" s="305"/>
      <c r="F177" s="305"/>
      <c r="G177" s="305"/>
      <c r="H177" s="306"/>
      <c r="I177" s="306"/>
      <c r="J177" s="306"/>
      <c r="K177" s="306"/>
      <c r="L177" s="306"/>
      <c r="M177" s="306"/>
      <c r="N177" s="306"/>
    </row>
    <row r="178" spans="1:14" ht="56.25" customHeight="1">
      <c r="A178" s="259"/>
      <c r="B178" s="260"/>
      <c r="C178" s="261"/>
      <c r="D178" s="262"/>
      <c r="E178" s="305"/>
      <c r="F178" s="305"/>
      <c r="G178" s="305"/>
      <c r="H178" s="306"/>
      <c r="I178" s="306"/>
      <c r="J178" s="306"/>
      <c r="K178" s="306"/>
      <c r="L178" s="306"/>
      <c r="M178" s="306"/>
      <c r="N178" s="306"/>
    </row>
    <row r="179" spans="1:14" ht="75" customHeight="1">
      <c r="A179" s="254"/>
      <c r="B179" s="255"/>
      <c r="C179" s="256"/>
      <c r="D179" s="258"/>
      <c r="E179" s="305"/>
      <c r="F179" s="305"/>
      <c r="G179" s="305"/>
      <c r="H179" s="306"/>
      <c r="I179" s="306"/>
      <c r="J179" s="306"/>
      <c r="K179" s="306"/>
      <c r="L179" s="306"/>
      <c r="M179" s="306"/>
      <c r="N179" s="306"/>
    </row>
    <row r="180" spans="1:14" ht="93.75" customHeight="1">
      <c r="A180" s="254"/>
      <c r="B180" s="255"/>
      <c r="C180" s="256"/>
      <c r="D180" s="258"/>
      <c r="E180" s="305"/>
      <c r="F180" s="305"/>
      <c r="G180" s="305"/>
      <c r="H180" s="306"/>
      <c r="I180" s="306"/>
      <c r="J180" s="306"/>
      <c r="K180" s="306"/>
      <c r="L180" s="306"/>
      <c r="M180" s="306"/>
      <c r="N180" s="306"/>
    </row>
    <row r="181" spans="1:14" ht="37.5" customHeight="1">
      <c r="A181" s="254"/>
      <c r="B181" s="255"/>
      <c r="C181" s="256"/>
      <c r="D181" s="258"/>
      <c r="E181" s="305"/>
      <c r="F181" s="305"/>
      <c r="G181" s="305"/>
      <c r="H181" s="306"/>
      <c r="I181" s="306"/>
      <c r="J181" s="306"/>
      <c r="K181" s="306"/>
      <c r="L181" s="306"/>
      <c r="M181" s="306"/>
      <c r="N181" s="306"/>
    </row>
    <row r="182" spans="1:14" ht="37.5" customHeight="1">
      <c r="A182" s="254"/>
      <c r="B182" s="255"/>
      <c r="C182" s="256"/>
      <c r="D182" s="258"/>
      <c r="E182" s="305"/>
      <c r="F182" s="305"/>
      <c r="G182" s="305"/>
      <c r="H182" s="306"/>
      <c r="I182" s="306"/>
      <c r="J182" s="306"/>
      <c r="K182" s="306"/>
      <c r="L182" s="306"/>
      <c r="M182" s="306"/>
      <c r="N182" s="306"/>
    </row>
    <row r="183" spans="1:14" ht="75" customHeight="1">
      <c r="A183" s="254"/>
      <c r="B183" s="255"/>
      <c r="C183" s="256"/>
      <c r="D183" s="258"/>
      <c r="E183" s="305"/>
      <c r="F183" s="305"/>
      <c r="G183" s="305"/>
      <c r="H183" s="306"/>
      <c r="I183" s="306"/>
      <c r="J183" s="306"/>
      <c r="K183" s="306"/>
      <c r="L183" s="306"/>
      <c r="M183" s="306"/>
      <c r="N183" s="306"/>
    </row>
    <row r="184" spans="1:7" s="306" customFormat="1" ht="93.75" customHeight="1">
      <c r="A184" s="254"/>
      <c r="B184" s="255"/>
      <c r="C184" s="256"/>
      <c r="D184" s="258"/>
      <c r="E184" s="305"/>
      <c r="F184" s="305"/>
      <c r="G184" s="305"/>
    </row>
    <row r="185" spans="1:7" s="306" customFormat="1" ht="37.5" customHeight="1">
      <c r="A185" s="254"/>
      <c r="B185" s="255"/>
      <c r="C185" s="256"/>
      <c r="D185" s="258"/>
      <c r="E185" s="305"/>
      <c r="F185" s="305"/>
      <c r="G185" s="305"/>
    </row>
    <row r="186" spans="1:7" s="306" customFormat="1" ht="37.5" customHeight="1">
      <c r="A186" s="254"/>
      <c r="B186" s="255"/>
      <c r="C186" s="256"/>
      <c r="D186" s="258"/>
      <c r="E186" s="305"/>
      <c r="F186" s="305"/>
      <c r="G186" s="305"/>
    </row>
    <row r="187" spans="1:7" s="306" customFormat="1" ht="56.25" customHeight="1">
      <c r="A187" s="254"/>
      <c r="B187" s="255"/>
      <c r="C187" s="256"/>
      <c r="D187" s="258"/>
      <c r="E187" s="305"/>
      <c r="F187" s="305"/>
      <c r="G187" s="305"/>
    </row>
    <row r="188" spans="1:7" s="306" customFormat="1" ht="18.75" customHeight="1">
      <c r="A188" s="254"/>
      <c r="B188" s="255"/>
      <c r="C188" s="256"/>
      <c r="D188" s="258"/>
      <c r="E188" s="305"/>
      <c r="F188" s="305"/>
      <c r="G188" s="305"/>
    </row>
    <row r="189" spans="1:7" s="306" customFormat="1" ht="168.75" customHeight="1">
      <c r="A189" s="254"/>
      <c r="B189" s="255"/>
      <c r="C189" s="256"/>
      <c r="D189" s="258"/>
      <c r="E189" s="305"/>
      <c r="F189" s="305"/>
      <c r="G189" s="305"/>
    </row>
    <row r="190" spans="1:7" s="306" customFormat="1" ht="56.25" customHeight="1">
      <c r="A190" s="264"/>
      <c r="B190" s="255"/>
      <c r="C190" s="256"/>
      <c r="D190" s="258"/>
      <c r="E190" s="305"/>
      <c r="F190" s="305"/>
      <c r="G190" s="305"/>
    </row>
    <row r="191" spans="1:7" s="306" customFormat="1" ht="18.75" customHeight="1">
      <c r="A191" s="264"/>
      <c r="B191" s="255"/>
      <c r="C191" s="256"/>
      <c r="D191" s="258"/>
      <c r="E191" s="305"/>
      <c r="F191" s="305"/>
      <c r="G191" s="305"/>
    </row>
    <row r="192" spans="1:7" s="306" customFormat="1" ht="93.75" customHeight="1">
      <c r="A192" s="264"/>
      <c r="B192" s="255"/>
      <c r="C192" s="256"/>
      <c r="D192" s="258"/>
      <c r="E192" s="305"/>
      <c r="F192" s="305"/>
      <c r="G192" s="305"/>
    </row>
    <row r="193" spans="1:7" s="306" customFormat="1" ht="300" customHeight="1">
      <c r="A193" s="264"/>
      <c r="B193" s="255"/>
      <c r="C193" s="256"/>
      <c r="D193" s="258"/>
      <c r="E193" s="305"/>
      <c r="F193" s="305"/>
      <c r="G193" s="305"/>
    </row>
    <row r="194" spans="1:7" s="306" customFormat="1" ht="18.75" customHeight="1">
      <c r="A194" s="264"/>
      <c r="B194" s="255"/>
      <c r="C194" s="256"/>
      <c r="D194" s="258"/>
      <c r="E194" s="305"/>
      <c r="F194" s="305"/>
      <c r="G194" s="305"/>
    </row>
    <row r="195" spans="1:7" s="306" customFormat="1" ht="37.5" customHeight="1">
      <c r="A195" s="264"/>
      <c r="B195" s="255"/>
      <c r="C195" s="256"/>
      <c r="D195" s="258"/>
      <c r="E195" s="305"/>
      <c r="F195" s="305"/>
      <c r="G195" s="305"/>
    </row>
    <row r="196" spans="1:7" s="306" customFormat="1" ht="281.25" customHeight="1">
      <c r="A196" s="264"/>
      <c r="B196" s="255"/>
      <c r="C196" s="256"/>
      <c r="D196" s="258"/>
      <c r="E196" s="305"/>
      <c r="F196" s="305"/>
      <c r="G196" s="305"/>
    </row>
    <row r="197" spans="1:7" s="306" customFormat="1" ht="18.75" customHeight="1">
      <c r="A197" s="264"/>
      <c r="B197" s="255"/>
      <c r="C197" s="256"/>
      <c r="D197" s="258"/>
      <c r="E197" s="305"/>
      <c r="F197" s="305"/>
      <c r="G197" s="305"/>
    </row>
    <row r="198" spans="1:7" s="306" customFormat="1" ht="37.5" customHeight="1">
      <c r="A198" s="264"/>
      <c r="B198" s="255"/>
      <c r="C198" s="256"/>
      <c r="D198" s="258"/>
      <c r="E198" s="305"/>
      <c r="F198" s="305"/>
      <c r="G198" s="305"/>
    </row>
    <row r="199" spans="1:7" s="306" customFormat="1" ht="318.75" customHeight="1">
      <c r="A199" s="264"/>
      <c r="B199" s="255"/>
      <c r="C199" s="256"/>
      <c r="D199" s="258"/>
      <c r="E199" s="305"/>
      <c r="F199" s="305"/>
      <c r="G199" s="305"/>
    </row>
    <row r="200" spans="1:7" s="306" customFormat="1" ht="18.75" customHeight="1">
      <c r="A200" s="264"/>
      <c r="B200" s="255"/>
      <c r="C200" s="256"/>
      <c r="D200" s="258"/>
      <c r="E200" s="305"/>
      <c r="F200" s="305"/>
      <c r="G200" s="305"/>
    </row>
    <row r="201" spans="1:7" s="306" customFormat="1" ht="37.5" customHeight="1">
      <c r="A201" s="264"/>
      <c r="B201" s="255"/>
      <c r="C201" s="256"/>
      <c r="D201" s="258"/>
      <c r="E201" s="305"/>
      <c r="F201" s="305"/>
      <c r="G201" s="305"/>
    </row>
    <row r="202" spans="1:7" s="306" customFormat="1" ht="300" customHeight="1">
      <c r="A202" s="264"/>
      <c r="B202" s="255"/>
      <c r="C202" s="256"/>
      <c r="D202" s="258"/>
      <c r="E202" s="305"/>
      <c r="F202" s="305"/>
      <c r="G202" s="305"/>
    </row>
    <row r="203" spans="1:7" s="306" customFormat="1" ht="18.75" customHeight="1">
      <c r="A203" s="264"/>
      <c r="B203" s="255"/>
      <c r="C203" s="256"/>
      <c r="D203" s="258"/>
      <c r="E203" s="305"/>
      <c r="F203" s="305"/>
      <c r="G203" s="305"/>
    </row>
    <row r="204" spans="1:7" s="306" customFormat="1" ht="37.5" customHeight="1">
      <c r="A204" s="264"/>
      <c r="B204" s="255"/>
      <c r="C204" s="256"/>
      <c r="D204" s="258"/>
      <c r="E204" s="305"/>
      <c r="F204" s="305"/>
      <c r="G204" s="305"/>
    </row>
    <row r="205" spans="1:7" s="306" customFormat="1" ht="281.25" customHeight="1">
      <c r="A205" s="264"/>
      <c r="B205" s="255"/>
      <c r="C205" s="256"/>
      <c r="D205" s="258"/>
      <c r="E205" s="305"/>
      <c r="F205" s="305"/>
      <c r="G205" s="305"/>
    </row>
    <row r="206" spans="1:7" s="306" customFormat="1" ht="18.75" customHeight="1">
      <c r="A206" s="264"/>
      <c r="B206" s="255"/>
      <c r="C206" s="256"/>
      <c r="D206" s="258"/>
      <c r="E206" s="305"/>
      <c r="F206" s="305"/>
      <c r="G206" s="305"/>
    </row>
    <row r="207" spans="1:7" s="306" customFormat="1" ht="37.5" customHeight="1">
      <c r="A207" s="264"/>
      <c r="B207" s="255"/>
      <c r="C207" s="256"/>
      <c r="D207" s="258"/>
      <c r="E207" s="305"/>
      <c r="F207" s="305"/>
      <c r="G207" s="305"/>
    </row>
    <row r="208" spans="1:7" s="306" customFormat="1" ht="93.75" customHeight="1">
      <c r="A208" s="264"/>
      <c r="B208" s="255"/>
      <c r="C208" s="256"/>
      <c r="D208" s="258"/>
      <c r="E208" s="305"/>
      <c r="F208" s="305"/>
      <c r="G208" s="305"/>
    </row>
    <row r="209" spans="1:7" s="306" customFormat="1" ht="93.75" customHeight="1">
      <c r="A209" s="264"/>
      <c r="B209" s="255"/>
      <c r="C209" s="256"/>
      <c r="D209" s="258"/>
      <c r="E209" s="305"/>
      <c r="F209" s="305"/>
      <c r="G209" s="305"/>
    </row>
    <row r="210" spans="1:7" s="306" customFormat="1" ht="37.5" customHeight="1">
      <c r="A210" s="264"/>
      <c r="B210" s="255"/>
      <c r="C210" s="256"/>
      <c r="D210" s="258"/>
      <c r="E210" s="305"/>
      <c r="F210" s="305"/>
      <c r="G210" s="305"/>
    </row>
    <row r="211" spans="1:7" s="306" customFormat="1" ht="37.5" customHeight="1">
      <c r="A211" s="264"/>
      <c r="B211" s="255"/>
      <c r="C211" s="256"/>
      <c r="D211" s="258"/>
      <c r="E211" s="305"/>
      <c r="F211" s="305"/>
      <c r="G211" s="305"/>
    </row>
    <row r="212" spans="1:7" s="306" customFormat="1" ht="75" customHeight="1">
      <c r="A212" s="263"/>
      <c r="B212" s="260"/>
      <c r="C212" s="261"/>
      <c r="D212" s="262"/>
      <c r="E212" s="305"/>
      <c r="F212" s="305"/>
      <c r="G212" s="305"/>
    </row>
    <row r="213" spans="1:7" s="306" customFormat="1" ht="112.5" customHeight="1">
      <c r="A213" s="264"/>
      <c r="B213" s="255"/>
      <c r="C213" s="256"/>
      <c r="D213" s="258"/>
      <c r="E213" s="305"/>
      <c r="F213" s="305"/>
      <c r="G213" s="305"/>
    </row>
    <row r="214" spans="1:7" s="306" customFormat="1" ht="112.5" customHeight="1">
      <c r="A214" s="264"/>
      <c r="B214" s="255"/>
      <c r="C214" s="256"/>
      <c r="D214" s="258"/>
      <c r="E214" s="305"/>
      <c r="F214" s="305"/>
      <c r="G214" s="305"/>
    </row>
    <row r="215" spans="1:7" s="306" customFormat="1" ht="37.5" customHeight="1">
      <c r="A215" s="264"/>
      <c r="B215" s="255"/>
      <c r="C215" s="256"/>
      <c r="D215" s="258"/>
      <c r="E215" s="305"/>
      <c r="F215" s="305"/>
      <c r="G215" s="305"/>
    </row>
    <row r="216" spans="1:7" s="306" customFormat="1" ht="37.5" customHeight="1">
      <c r="A216" s="264"/>
      <c r="B216" s="255"/>
      <c r="C216" s="256"/>
      <c r="D216" s="258"/>
      <c r="E216" s="305"/>
      <c r="F216" s="305"/>
      <c r="G216" s="305"/>
    </row>
    <row r="217" spans="1:7" s="306" customFormat="1" ht="18.75" customHeight="1">
      <c r="A217" s="264"/>
      <c r="B217" s="255"/>
      <c r="C217" s="256"/>
      <c r="D217" s="258"/>
      <c r="E217" s="305"/>
      <c r="F217" s="305"/>
      <c r="G217" s="305"/>
    </row>
    <row r="218" spans="1:7" s="306" customFormat="1" ht="56.25" customHeight="1">
      <c r="A218" s="264"/>
      <c r="B218" s="255"/>
      <c r="C218" s="256"/>
      <c r="D218" s="258"/>
      <c r="E218" s="305"/>
      <c r="F218" s="305"/>
      <c r="G218" s="305"/>
    </row>
    <row r="219" spans="1:7" s="306" customFormat="1" ht="225" customHeight="1">
      <c r="A219" s="264"/>
      <c r="B219" s="255"/>
      <c r="C219" s="256"/>
      <c r="D219" s="258"/>
      <c r="E219" s="305"/>
      <c r="F219" s="305"/>
      <c r="G219" s="305"/>
    </row>
    <row r="220" spans="1:7" s="306" customFormat="1" ht="37.5" customHeight="1">
      <c r="A220" s="264"/>
      <c r="B220" s="255"/>
      <c r="C220" s="256"/>
      <c r="D220" s="258"/>
      <c r="E220" s="305"/>
      <c r="F220" s="305"/>
      <c r="G220" s="305"/>
    </row>
    <row r="221" spans="1:7" s="306" customFormat="1" ht="37.5" customHeight="1">
      <c r="A221" s="264"/>
      <c r="B221" s="255"/>
      <c r="C221" s="256"/>
      <c r="D221" s="258"/>
      <c r="E221" s="305"/>
      <c r="F221" s="305"/>
      <c r="G221" s="305"/>
    </row>
    <row r="222" spans="1:7" s="306" customFormat="1" ht="262.5" customHeight="1">
      <c r="A222" s="264"/>
      <c r="B222" s="255"/>
      <c r="C222" s="256"/>
      <c r="D222" s="258"/>
      <c r="E222" s="305"/>
      <c r="F222" s="305"/>
      <c r="G222" s="305"/>
    </row>
    <row r="223" spans="1:7" s="306" customFormat="1" ht="37.5" customHeight="1">
      <c r="A223" s="264"/>
      <c r="B223" s="255"/>
      <c r="C223" s="256"/>
      <c r="D223" s="258"/>
      <c r="E223" s="305"/>
      <c r="F223" s="305"/>
      <c r="G223" s="305"/>
    </row>
    <row r="224" spans="1:7" s="306" customFormat="1" ht="37.5" customHeight="1">
      <c r="A224" s="264"/>
      <c r="B224" s="255"/>
      <c r="C224" s="256"/>
      <c r="D224" s="258"/>
      <c r="E224" s="305"/>
      <c r="F224" s="305"/>
      <c r="G224" s="305"/>
    </row>
    <row r="225" spans="1:7" s="306" customFormat="1" ht="112.5" customHeight="1">
      <c r="A225" s="264"/>
      <c r="B225" s="255"/>
      <c r="C225" s="256"/>
      <c r="D225" s="258"/>
      <c r="E225" s="305"/>
      <c r="F225" s="305"/>
      <c r="G225" s="305"/>
    </row>
    <row r="226" spans="1:7" s="306" customFormat="1" ht="206.25" customHeight="1">
      <c r="A226" s="264"/>
      <c r="B226" s="255"/>
      <c r="C226" s="256"/>
      <c r="D226" s="258"/>
      <c r="E226" s="305"/>
      <c r="F226" s="305"/>
      <c r="G226" s="305"/>
    </row>
    <row r="227" spans="1:7" s="306" customFormat="1" ht="18.75" customHeight="1">
      <c r="A227" s="264"/>
      <c r="B227" s="255"/>
      <c r="C227" s="256"/>
      <c r="D227" s="258"/>
      <c r="E227" s="305"/>
      <c r="F227" s="305"/>
      <c r="G227" s="305"/>
    </row>
    <row r="228" spans="1:7" s="306" customFormat="1" ht="56.25" customHeight="1">
      <c r="A228" s="264"/>
      <c r="B228" s="255"/>
      <c r="C228" s="256"/>
      <c r="D228" s="258"/>
      <c r="E228" s="305"/>
      <c r="F228" s="305"/>
      <c r="G228" s="305"/>
    </row>
    <row r="229" spans="1:7" s="306" customFormat="1" ht="112.5" customHeight="1">
      <c r="A229" s="264"/>
      <c r="B229" s="255"/>
      <c r="C229" s="256"/>
      <c r="D229" s="258"/>
      <c r="E229" s="305"/>
      <c r="F229" s="305"/>
      <c r="G229" s="305"/>
    </row>
    <row r="230" spans="1:7" s="306" customFormat="1" ht="206.25" customHeight="1">
      <c r="A230" s="264"/>
      <c r="B230" s="255"/>
      <c r="C230" s="256"/>
      <c r="D230" s="258"/>
      <c r="E230" s="305"/>
      <c r="F230" s="305"/>
      <c r="G230" s="305"/>
    </row>
    <row r="231" spans="1:7" s="306" customFormat="1" ht="18.75" customHeight="1">
      <c r="A231" s="264"/>
      <c r="B231" s="255"/>
      <c r="C231" s="256"/>
      <c r="D231" s="258"/>
      <c r="E231" s="305"/>
      <c r="F231" s="305"/>
      <c r="G231" s="305"/>
    </row>
    <row r="232" spans="1:7" s="306" customFormat="1" ht="56.25" customHeight="1">
      <c r="A232" s="264"/>
      <c r="B232" s="255"/>
      <c r="C232" s="256"/>
      <c r="D232" s="258"/>
      <c r="E232" s="305"/>
      <c r="F232" s="305"/>
      <c r="G232" s="305"/>
    </row>
    <row r="233" spans="1:7" s="306" customFormat="1" ht="206.25" customHeight="1">
      <c r="A233" s="264"/>
      <c r="B233" s="255"/>
      <c r="C233" s="256"/>
      <c r="D233" s="258"/>
      <c r="E233" s="305"/>
      <c r="F233" s="305"/>
      <c r="G233" s="305"/>
    </row>
    <row r="234" spans="1:7" s="306" customFormat="1" ht="18.75" customHeight="1">
      <c r="A234" s="264"/>
      <c r="B234" s="255"/>
      <c r="C234" s="256"/>
      <c r="D234" s="258"/>
      <c r="E234" s="305"/>
      <c r="F234" s="305"/>
      <c r="G234" s="305"/>
    </row>
    <row r="235" spans="1:7" s="306" customFormat="1" ht="56.25" customHeight="1">
      <c r="A235" s="264"/>
      <c r="B235" s="255"/>
      <c r="C235" s="256"/>
      <c r="D235" s="258"/>
      <c r="E235" s="305"/>
      <c r="F235" s="305"/>
      <c r="G235" s="305"/>
    </row>
    <row r="236" spans="1:7" s="306" customFormat="1" ht="206.25" customHeight="1">
      <c r="A236" s="264"/>
      <c r="B236" s="255"/>
      <c r="C236" s="256"/>
      <c r="D236" s="258"/>
      <c r="E236" s="305"/>
      <c r="F236" s="305"/>
      <c r="G236" s="305"/>
    </row>
    <row r="237" spans="1:7" s="306" customFormat="1" ht="18.75" customHeight="1">
      <c r="A237" s="264"/>
      <c r="B237" s="255"/>
      <c r="C237" s="256"/>
      <c r="D237" s="258"/>
      <c r="E237" s="305"/>
      <c r="F237" s="305"/>
      <c r="G237" s="305"/>
    </row>
    <row r="238" spans="1:7" s="306" customFormat="1" ht="56.25" customHeight="1">
      <c r="A238" s="264"/>
      <c r="B238" s="255"/>
      <c r="C238" s="256"/>
      <c r="D238" s="258"/>
      <c r="E238" s="305"/>
      <c r="F238" s="305"/>
      <c r="G238" s="305"/>
    </row>
    <row r="239" spans="1:7" s="306" customFormat="1" ht="93.75" customHeight="1">
      <c r="A239" s="264"/>
      <c r="B239" s="255"/>
      <c r="C239" s="256"/>
      <c r="D239" s="258"/>
      <c r="E239" s="305"/>
      <c r="F239" s="305"/>
      <c r="G239" s="305"/>
    </row>
    <row r="240" spans="1:7" s="306" customFormat="1" ht="112.5" customHeight="1">
      <c r="A240" s="264"/>
      <c r="B240" s="255"/>
      <c r="C240" s="256"/>
      <c r="D240" s="258"/>
      <c r="E240" s="305"/>
      <c r="F240" s="305"/>
      <c r="G240" s="305"/>
    </row>
    <row r="241" spans="1:7" s="306" customFormat="1" ht="37.5" customHeight="1">
      <c r="A241" s="264"/>
      <c r="B241" s="255"/>
      <c r="C241" s="256"/>
      <c r="D241" s="258"/>
      <c r="E241" s="305"/>
      <c r="F241" s="305"/>
      <c r="G241" s="305"/>
    </row>
    <row r="242" spans="1:7" s="306" customFormat="1" ht="37.5" customHeight="1">
      <c r="A242" s="264"/>
      <c r="B242" s="255"/>
      <c r="C242" s="256"/>
      <c r="D242" s="258"/>
      <c r="E242" s="305"/>
      <c r="F242" s="305"/>
      <c r="G242" s="305"/>
    </row>
    <row r="243" spans="1:7" s="306" customFormat="1" ht="56.25" customHeight="1">
      <c r="A243" s="263"/>
      <c r="B243" s="260"/>
      <c r="C243" s="261"/>
      <c r="D243" s="262"/>
      <c r="E243" s="305"/>
      <c r="F243" s="305"/>
      <c r="G243" s="305"/>
    </row>
    <row r="244" spans="1:7" s="306" customFormat="1" ht="18.75" customHeight="1">
      <c r="A244" s="264"/>
      <c r="B244" s="255"/>
      <c r="C244" s="256"/>
      <c r="D244" s="258"/>
      <c r="E244" s="305"/>
      <c r="F244" s="305"/>
      <c r="G244" s="305"/>
    </row>
    <row r="245" spans="1:7" s="306" customFormat="1" ht="131.25" customHeight="1">
      <c r="A245" s="264"/>
      <c r="B245" s="255"/>
      <c r="C245" s="256"/>
      <c r="D245" s="258"/>
      <c r="E245" s="305"/>
      <c r="F245" s="305"/>
      <c r="G245" s="305"/>
    </row>
    <row r="246" spans="1:7" s="306" customFormat="1" ht="18.75" customHeight="1">
      <c r="A246" s="264"/>
      <c r="B246" s="255"/>
      <c r="C246" s="256"/>
      <c r="D246" s="258"/>
      <c r="E246" s="305"/>
      <c r="F246" s="305"/>
      <c r="G246" s="305"/>
    </row>
    <row r="247" spans="1:7" s="306" customFormat="1" ht="18.75" customHeight="1">
      <c r="A247" s="264"/>
      <c r="B247" s="255"/>
      <c r="C247" s="256"/>
      <c r="D247" s="258"/>
      <c r="E247" s="305"/>
      <c r="F247" s="305"/>
      <c r="G247" s="305"/>
    </row>
    <row r="248" spans="1:7" s="306" customFormat="1" ht="75" customHeight="1">
      <c r="A248" s="263"/>
      <c r="B248" s="260"/>
      <c r="C248" s="261"/>
      <c r="D248" s="262"/>
      <c r="E248" s="305"/>
      <c r="F248" s="305"/>
      <c r="G248" s="305"/>
    </row>
    <row r="249" spans="1:7" s="306" customFormat="1" ht="93.75" customHeight="1">
      <c r="A249" s="265"/>
      <c r="B249" s="266"/>
      <c r="C249" s="267"/>
      <c r="D249" s="268"/>
      <c r="E249" s="305"/>
      <c r="F249" s="305"/>
      <c r="G249" s="305"/>
    </row>
    <row r="250" spans="1:7" s="306" customFormat="1" ht="112.5" customHeight="1">
      <c r="A250" s="265"/>
      <c r="B250" s="266"/>
      <c r="C250" s="267"/>
      <c r="D250" s="268"/>
      <c r="E250" s="305"/>
      <c r="F250" s="305"/>
      <c r="G250" s="305"/>
    </row>
    <row r="251" spans="1:7" s="306" customFormat="1" ht="56.25" customHeight="1">
      <c r="A251" s="265"/>
      <c r="B251" s="266"/>
      <c r="C251" s="267"/>
      <c r="D251" s="268"/>
      <c r="E251" s="305"/>
      <c r="F251" s="305"/>
      <c r="G251" s="305"/>
    </row>
    <row r="252" spans="1:7" s="306" customFormat="1" ht="18.75" customHeight="1">
      <c r="A252" s="265"/>
      <c r="B252" s="266"/>
      <c r="C252" s="267"/>
      <c r="D252" s="268"/>
      <c r="E252" s="305"/>
      <c r="F252" s="305"/>
      <c r="G252" s="305"/>
    </row>
    <row r="253" spans="1:7" s="306" customFormat="1" ht="131.25" customHeight="1">
      <c r="A253" s="265"/>
      <c r="B253" s="266"/>
      <c r="C253" s="267"/>
      <c r="D253" s="268"/>
      <c r="E253" s="305"/>
      <c r="F253" s="305"/>
      <c r="G253" s="305"/>
    </row>
    <row r="254" spans="1:7" s="306" customFormat="1" ht="150" customHeight="1">
      <c r="A254" s="265"/>
      <c r="B254" s="266"/>
      <c r="C254" s="267"/>
      <c r="D254" s="268"/>
      <c r="E254" s="305"/>
      <c r="F254" s="305"/>
      <c r="G254" s="305"/>
    </row>
    <row r="255" spans="1:7" s="306" customFormat="1" ht="37.5" customHeight="1">
      <c r="A255" s="265"/>
      <c r="B255" s="266"/>
      <c r="C255" s="267"/>
      <c r="D255" s="268"/>
      <c r="E255" s="305"/>
      <c r="F255" s="305"/>
      <c r="G255" s="305"/>
    </row>
    <row r="256" spans="1:7" s="306" customFormat="1" ht="37.5" customHeight="1">
      <c r="A256" s="265"/>
      <c r="B256" s="266"/>
      <c r="C256" s="267"/>
      <c r="D256" s="268"/>
      <c r="E256" s="305"/>
      <c r="F256" s="305"/>
      <c r="G256" s="305"/>
    </row>
    <row r="257" spans="1:7" s="306" customFormat="1" ht="318.75" customHeight="1">
      <c r="A257" s="265"/>
      <c r="B257" s="266"/>
      <c r="C257" s="267"/>
      <c r="D257" s="268"/>
      <c r="E257" s="305"/>
      <c r="F257" s="305"/>
      <c r="G257" s="305"/>
    </row>
    <row r="258" spans="1:7" s="306" customFormat="1" ht="18.75" customHeight="1">
      <c r="A258" s="265"/>
      <c r="B258" s="266"/>
      <c r="C258" s="267"/>
      <c r="D258" s="268"/>
      <c r="E258" s="305"/>
      <c r="F258" s="305"/>
      <c r="G258" s="305"/>
    </row>
    <row r="259" spans="1:7" s="306" customFormat="1" ht="18.75" customHeight="1">
      <c r="A259" s="265"/>
      <c r="B259" s="266"/>
      <c r="C259" s="267"/>
      <c r="D259" s="268"/>
      <c r="E259" s="305"/>
      <c r="F259" s="305"/>
      <c r="G259" s="305"/>
    </row>
    <row r="260" spans="1:7" s="306" customFormat="1" ht="56.25" customHeight="1">
      <c r="A260" s="269"/>
      <c r="B260" s="270"/>
      <c r="C260" s="271"/>
      <c r="D260" s="272"/>
      <c r="E260" s="305"/>
      <c r="F260" s="305"/>
      <c r="G260" s="305"/>
    </row>
    <row r="261" spans="1:7" s="306" customFormat="1" ht="75" customHeight="1">
      <c r="A261" s="265"/>
      <c r="B261" s="266"/>
      <c r="C261" s="267"/>
      <c r="D261" s="268"/>
      <c r="E261" s="305"/>
      <c r="F261" s="305"/>
      <c r="G261" s="305"/>
    </row>
    <row r="262" spans="1:7" s="306" customFormat="1" ht="37.5" customHeight="1">
      <c r="A262" s="265"/>
      <c r="B262" s="266"/>
      <c r="C262" s="267"/>
      <c r="D262" s="268"/>
      <c r="E262" s="305"/>
      <c r="F262" s="305"/>
      <c r="G262" s="305"/>
    </row>
    <row r="263" spans="1:7" s="306" customFormat="1" ht="37.5" customHeight="1">
      <c r="A263" s="265"/>
      <c r="B263" s="266"/>
      <c r="C263" s="267"/>
      <c r="D263" s="268"/>
      <c r="E263" s="305"/>
      <c r="F263" s="305"/>
      <c r="G263" s="305"/>
    </row>
    <row r="264" spans="1:7" s="306" customFormat="1" ht="37.5" customHeight="1">
      <c r="A264" s="265"/>
      <c r="B264" s="266"/>
      <c r="C264" s="267"/>
      <c r="D264" s="268"/>
      <c r="E264" s="305"/>
      <c r="F264" s="305"/>
      <c r="G264" s="305"/>
    </row>
    <row r="265" spans="1:7" s="306" customFormat="1" ht="18.75" customHeight="1">
      <c r="A265" s="265"/>
      <c r="B265" s="266"/>
      <c r="C265" s="267"/>
      <c r="D265" s="268"/>
      <c r="E265" s="305"/>
      <c r="F265" s="305"/>
      <c r="G265" s="305"/>
    </row>
    <row r="266" spans="1:7" s="306" customFormat="1" ht="18.75" customHeight="1">
      <c r="A266" s="265"/>
      <c r="B266" s="266"/>
      <c r="C266" s="267"/>
      <c r="D266" s="268"/>
      <c r="E266" s="305"/>
      <c r="F266" s="305"/>
      <c r="G266" s="305"/>
    </row>
    <row r="267" spans="1:7" s="306" customFormat="1" ht="56.25" customHeight="1">
      <c r="A267" s="269"/>
      <c r="B267" s="270"/>
      <c r="C267" s="271"/>
      <c r="D267" s="272"/>
      <c r="E267" s="305"/>
      <c r="F267" s="305"/>
      <c r="G267" s="305"/>
    </row>
    <row r="268" spans="1:7" s="306" customFormat="1" ht="75" customHeight="1">
      <c r="A268" s="265"/>
      <c r="B268" s="266"/>
      <c r="C268" s="267"/>
      <c r="D268" s="268"/>
      <c r="E268" s="305"/>
      <c r="F268" s="305"/>
      <c r="G268" s="305"/>
    </row>
    <row r="269" spans="1:7" s="306" customFormat="1" ht="37.5" customHeight="1">
      <c r="A269" s="265"/>
      <c r="B269" s="266"/>
      <c r="C269" s="267"/>
      <c r="D269" s="268"/>
      <c r="E269" s="305"/>
      <c r="F269" s="305"/>
      <c r="G269" s="305"/>
    </row>
    <row r="270" spans="1:7" s="306" customFormat="1" ht="37.5" customHeight="1">
      <c r="A270" s="265"/>
      <c r="B270" s="266"/>
      <c r="C270" s="267"/>
      <c r="D270" s="268"/>
      <c r="E270" s="305"/>
      <c r="F270" s="305"/>
      <c r="G270" s="305"/>
    </row>
    <row r="271" spans="1:7" s="306" customFormat="1" ht="18.75" customHeight="1">
      <c r="A271" s="265"/>
      <c r="B271" s="266"/>
      <c r="C271" s="267"/>
      <c r="D271" s="268"/>
      <c r="E271" s="305"/>
      <c r="F271" s="305"/>
      <c r="G271" s="305"/>
    </row>
    <row r="272" spans="1:7" s="306" customFormat="1" ht="56.25" customHeight="1">
      <c r="A272" s="265"/>
      <c r="B272" s="266"/>
      <c r="C272" s="267"/>
      <c r="D272" s="268"/>
      <c r="E272" s="305"/>
      <c r="F272" s="305"/>
      <c r="G272" s="305"/>
    </row>
    <row r="273" spans="1:7" s="306" customFormat="1" ht="56.25" customHeight="1">
      <c r="A273" s="269"/>
      <c r="B273" s="270"/>
      <c r="C273" s="271"/>
      <c r="D273" s="272"/>
      <c r="E273" s="305"/>
      <c r="F273" s="305"/>
      <c r="G273" s="305"/>
    </row>
    <row r="274" spans="1:7" s="306" customFormat="1" ht="56.25" customHeight="1">
      <c r="A274" s="265"/>
      <c r="B274" s="266"/>
      <c r="C274" s="267"/>
      <c r="D274" s="268"/>
      <c r="E274" s="305"/>
      <c r="F274" s="305"/>
      <c r="G274" s="305"/>
    </row>
    <row r="275" spans="1:7" s="306" customFormat="1" ht="37.5" customHeight="1">
      <c r="A275" s="265"/>
      <c r="B275" s="266"/>
      <c r="C275" s="267"/>
      <c r="D275" s="268"/>
      <c r="E275" s="305"/>
      <c r="F275" s="305"/>
      <c r="G275" s="305"/>
    </row>
    <row r="276" spans="1:7" s="306" customFormat="1" ht="37.5" customHeight="1">
      <c r="A276" s="265"/>
      <c r="B276" s="266"/>
      <c r="C276" s="267"/>
      <c r="D276" s="268"/>
      <c r="E276" s="305"/>
      <c r="F276" s="305"/>
      <c r="G276" s="305"/>
    </row>
    <row r="277" spans="1:7" s="306" customFormat="1" ht="37.5" customHeight="1">
      <c r="A277" s="265"/>
      <c r="B277" s="266"/>
      <c r="C277" s="267"/>
      <c r="D277" s="268"/>
      <c r="E277" s="305"/>
      <c r="F277" s="305"/>
      <c r="G277" s="305"/>
    </row>
    <row r="278" spans="1:7" s="306" customFormat="1" ht="18.75" customHeight="1">
      <c r="A278" s="265"/>
      <c r="B278" s="266"/>
      <c r="C278" s="267"/>
      <c r="D278" s="268"/>
      <c r="E278" s="305"/>
      <c r="F278" s="305"/>
      <c r="G278" s="305"/>
    </row>
    <row r="279" spans="1:7" s="306" customFormat="1" ht="56.25" customHeight="1">
      <c r="A279" s="269"/>
      <c r="B279" s="270"/>
      <c r="C279" s="271"/>
      <c r="D279" s="272"/>
      <c r="E279" s="305"/>
      <c r="F279" s="305"/>
      <c r="G279" s="305"/>
    </row>
    <row r="280" spans="1:7" s="306" customFormat="1" ht="56.25" customHeight="1">
      <c r="A280" s="265"/>
      <c r="B280" s="266"/>
      <c r="C280" s="267"/>
      <c r="D280" s="268"/>
      <c r="E280" s="305"/>
      <c r="F280" s="305"/>
      <c r="G280" s="305"/>
    </row>
    <row r="281" spans="1:7" s="306" customFormat="1" ht="75" customHeight="1">
      <c r="A281" s="265"/>
      <c r="B281" s="266"/>
      <c r="C281" s="267"/>
      <c r="D281" s="268"/>
      <c r="E281" s="305"/>
      <c r="F281" s="305"/>
      <c r="G281" s="305"/>
    </row>
    <row r="282" spans="1:7" s="306" customFormat="1" ht="37.5" customHeight="1">
      <c r="A282" s="265"/>
      <c r="B282" s="266"/>
      <c r="C282" s="267"/>
      <c r="D282" s="268"/>
      <c r="E282" s="305"/>
      <c r="F282" s="305"/>
      <c r="G282" s="305"/>
    </row>
    <row r="283" spans="1:7" s="306" customFormat="1" ht="37.5" customHeight="1">
      <c r="A283" s="265"/>
      <c r="B283" s="266"/>
      <c r="C283" s="267"/>
      <c r="D283" s="268"/>
      <c r="E283" s="305"/>
      <c r="F283" s="305"/>
      <c r="G283" s="305"/>
    </row>
    <row r="284" spans="1:7" s="306" customFormat="1" ht="131.25" customHeight="1">
      <c r="A284" s="265"/>
      <c r="B284" s="266"/>
      <c r="C284" s="267"/>
      <c r="D284" s="268"/>
      <c r="E284" s="305"/>
      <c r="F284" s="305"/>
      <c r="G284" s="305"/>
    </row>
    <row r="285" spans="1:7" s="306" customFormat="1" ht="56.25" customHeight="1">
      <c r="A285" s="265"/>
      <c r="B285" s="266"/>
      <c r="C285" s="267"/>
      <c r="D285" s="268"/>
      <c r="E285" s="305"/>
      <c r="F285" s="305"/>
      <c r="G285" s="305"/>
    </row>
    <row r="286" spans="1:7" s="306" customFormat="1" ht="18.75" customHeight="1">
      <c r="A286" s="265"/>
      <c r="B286" s="266"/>
      <c r="C286" s="267"/>
      <c r="D286" s="268"/>
      <c r="E286" s="305"/>
      <c r="F286" s="305"/>
      <c r="G286" s="305"/>
    </row>
    <row r="287" spans="1:7" s="306" customFormat="1" ht="168.75" customHeight="1">
      <c r="A287" s="265"/>
      <c r="B287" s="266"/>
      <c r="C287" s="267"/>
      <c r="D287" s="268"/>
      <c r="E287" s="305"/>
      <c r="F287" s="305"/>
      <c r="G287" s="305"/>
    </row>
    <row r="288" spans="1:7" s="306" customFormat="1" ht="56.25" customHeight="1">
      <c r="A288" s="265"/>
      <c r="B288" s="266"/>
      <c r="C288" s="267"/>
      <c r="D288" s="268"/>
      <c r="E288" s="305"/>
      <c r="F288" s="305"/>
      <c r="G288" s="305"/>
    </row>
    <row r="289" spans="1:7" s="306" customFormat="1" ht="18.75" customHeight="1">
      <c r="A289" s="265"/>
      <c r="B289" s="266"/>
      <c r="C289" s="267"/>
      <c r="D289" s="268"/>
      <c r="E289" s="305"/>
      <c r="F289" s="305"/>
      <c r="G289" s="305"/>
    </row>
    <row r="290" spans="1:7" s="306" customFormat="1" ht="75" customHeight="1">
      <c r="A290" s="265"/>
      <c r="B290" s="266"/>
      <c r="C290" s="267"/>
      <c r="D290" s="268"/>
      <c r="E290" s="305"/>
      <c r="F290" s="305"/>
      <c r="G290" s="305"/>
    </row>
    <row r="291" spans="1:7" s="306" customFormat="1" ht="93.75" customHeight="1">
      <c r="A291" s="265"/>
      <c r="B291" s="266"/>
      <c r="C291" s="267"/>
      <c r="D291" s="268"/>
      <c r="E291" s="305"/>
      <c r="F291" s="305"/>
      <c r="G291" s="305"/>
    </row>
    <row r="292" spans="1:7" s="306" customFormat="1" ht="37.5" customHeight="1">
      <c r="A292" s="265"/>
      <c r="B292" s="266"/>
      <c r="C292" s="267"/>
      <c r="D292" s="268"/>
      <c r="E292" s="305"/>
      <c r="F292" s="305"/>
      <c r="G292" s="305"/>
    </row>
    <row r="293" spans="1:7" s="306" customFormat="1" ht="37.5" customHeight="1">
      <c r="A293" s="265"/>
      <c r="B293" s="266"/>
      <c r="C293" s="267"/>
      <c r="D293" s="268"/>
      <c r="E293" s="305"/>
      <c r="F293" s="305"/>
      <c r="G293" s="305"/>
    </row>
    <row r="294" spans="1:7" s="306" customFormat="1" ht="18.75" customHeight="1">
      <c r="A294" s="265"/>
      <c r="B294" s="266"/>
      <c r="C294" s="267"/>
      <c r="D294" s="268"/>
      <c r="E294" s="305"/>
      <c r="F294" s="305"/>
      <c r="G294" s="305"/>
    </row>
    <row r="295" spans="1:7" s="306" customFormat="1" ht="56.25" customHeight="1">
      <c r="A295" s="265"/>
      <c r="B295" s="266"/>
      <c r="C295" s="267"/>
      <c r="D295" s="268"/>
      <c r="E295" s="305"/>
      <c r="F295" s="305"/>
      <c r="G295" s="305"/>
    </row>
    <row r="296" spans="1:7" s="306" customFormat="1" ht="56.25" customHeight="1">
      <c r="A296" s="269"/>
      <c r="B296" s="270"/>
      <c r="C296" s="271"/>
      <c r="D296" s="272"/>
      <c r="E296" s="305"/>
      <c r="F296" s="305"/>
      <c r="G296" s="305"/>
    </row>
    <row r="297" spans="1:7" s="306" customFormat="1" ht="56.25" customHeight="1">
      <c r="A297" s="265"/>
      <c r="B297" s="266"/>
      <c r="C297" s="267"/>
      <c r="D297" s="268"/>
      <c r="E297" s="305"/>
      <c r="F297" s="305"/>
      <c r="G297" s="305"/>
    </row>
    <row r="298" spans="1:7" s="306" customFormat="1" ht="37.5" customHeight="1">
      <c r="A298" s="265"/>
      <c r="B298" s="266"/>
      <c r="C298" s="267"/>
      <c r="D298" s="268"/>
      <c r="E298" s="305"/>
      <c r="F298" s="305"/>
      <c r="G298" s="305"/>
    </row>
    <row r="299" spans="1:7" s="306" customFormat="1" ht="56.25" customHeight="1">
      <c r="A299" s="265"/>
      <c r="B299" s="266"/>
      <c r="C299" s="267"/>
      <c r="D299" s="268"/>
      <c r="E299" s="305"/>
      <c r="F299" s="305"/>
      <c r="G299" s="305"/>
    </row>
    <row r="300" spans="1:7" s="306" customFormat="1" ht="75" customHeight="1">
      <c r="A300" s="269"/>
      <c r="B300" s="270"/>
      <c r="C300" s="271"/>
      <c r="D300" s="272"/>
      <c r="E300" s="305"/>
      <c r="F300" s="305"/>
      <c r="G300" s="305"/>
    </row>
    <row r="301" spans="1:7" s="306" customFormat="1" ht="93.75" customHeight="1">
      <c r="A301" s="265"/>
      <c r="B301" s="266"/>
      <c r="C301" s="267"/>
      <c r="D301" s="268"/>
      <c r="E301" s="305"/>
      <c r="F301" s="305"/>
      <c r="G301" s="305"/>
    </row>
    <row r="302" spans="1:7" s="306" customFormat="1" ht="37.5" customHeight="1">
      <c r="A302" s="265"/>
      <c r="B302" s="266"/>
      <c r="C302" s="267"/>
      <c r="D302" s="268"/>
      <c r="E302" s="305"/>
      <c r="F302" s="305"/>
      <c r="G302" s="305"/>
    </row>
    <row r="303" spans="1:7" s="306" customFormat="1" ht="37.5" customHeight="1">
      <c r="A303" s="265"/>
      <c r="B303" s="266"/>
      <c r="C303" s="267"/>
      <c r="D303" s="268"/>
      <c r="E303" s="305"/>
      <c r="F303" s="305"/>
      <c r="G303" s="305"/>
    </row>
    <row r="304" spans="1:7" s="306" customFormat="1" ht="37.5" customHeight="1">
      <c r="A304" s="265"/>
      <c r="B304" s="266"/>
      <c r="C304" s="267"/>
      <c r="D304" s="268"/>
      <c r="E304" s="305"/>
      <c r="F304" s="305"/>
      <c r="G304" s="305"/>
    </row>
    <row r="305" spans="1:7" s="306" customFormat="1" ht="18.75" customHeight="1">
      <c r="A305" s="265"/>
      <c r="B305" s="266"/>
      <c r="C305" s="267"/>
      <c r="D305" s="268"/>
      <c r="E305" s="305"/>
      <c r="F305" s="305"/>
      <c r="G305" s="305"/>
    </row>
    <row r="306" spans="1:7" s="306" customFormat="1" ht="18.75" customHeight="1">
      <c r="A306" s="265"/>
      <c r="B306" s="266"/>
      <c r="C306" s="267"/>
      <c r="D306" s="268"/>
      <c r="E306" s="305"/>
      <c r="F306" s="305"/>
      <c r="G306" s="305"/>
    </row>
    <row r="307" spans="1:7" s="306" customFormat="1" ht="56.25" customHeight="1">
      <c r="A307" s="269"/>
      <c r="B307" s="270"/>
      <c r="C307" s="271"/>
      <c r="D307" s="272"/>
      <c r="E307" s="305"/>
      <c r="F307" s="305"/>
      <c r="G307" s="305"/>
    </row>
    <row r="308" spans="1:7" s="306" customFormat="1" ht="75" customHeight="1">
      <c r="A308" s="265"/>
      <c r="B308" s="266"/>
      <c r="C308" s="267"/>
      <c r="D308" s="268"/>
      <c r="E308" s="305"/>
      <c r="F308" s="305"/>
      <c r="G308" s="305"/>
    </row>
    <row r="309" spans="1:7" s="306" customFormat="1" ht="93.75" customHeight="1">
      <c r="A309" s="265"/>
      <c r="B309" s="266"/>
      <c r="C309" s="267"/>
      <c r="D309" s="268"/>
      <c r="E309" s="305"/>
      <c r="F309" s="305"/>
      <c r="G309" s="305"/>
    </row>
    <row r="310" spans="1:7" s="306" customFormat="1" ht="37.5" customHeight="1">
      <c r="A310" s="265"/>
      <c r="B310" s="266"/>
      <c r="C310" s="267"/>
      <c r="D310" s="268"/>
      <c r="E310" s="305"/>
      <c r="F310" s="305"/>
      <c r="G310" s="305"/>
    </row>
    <row r="311" spans="1:7" s="306" customFormat="1" ht="37.5" customHeight="1">
      <c r="A311" s="265"/>
      <c r="B311" s="266"/>
      <c r="C311" s="267"/>
      <c r="D311" s="268"/>
      <c r="E311" s="305"/>
      <c r="F311" s="305"/>
      <c r="G311" s="305"/>
    </row>
    <row r="312" spans="1:7" s="306" customFormat="1" ht="168.75" customHeight="1">
      <c r="A312" s="265"/>
      <c r="B312" s="266"/>
      <c r="C312" s="267"/>
      <c r="D312" s="268"/>
      <c r="E312" s="305"/>
      <c r="F312" s="305"/>
      <c r="G312" s="305"/>
    </row>
    <row r="313" spans="1:7" s="306" customFormat="1" ht="37.5" customHeight="1">
      <c r="A313" s="265"/>
      <c r="B313" s="266"/>
      <c r="C313" s="267"/>
      <c r="D313" s="268"/>
      <c r="E313" s="305"/>
      <c r="F313" s="305"/>
      <c r="G313" s="305"/>
    </row>
    <row r="314" spans="1:7" s="306" customFormat="1" ht="37.5" customHeight="1">
      <c r="A314" s="265"/>
      <c r="B314" s="266"/>
      <c r="C314" s="267"/>
      <c r="D314" s="268"/>
      <c r="E314" s="305"/>
      <c r="F314" s="305"/>
      <c r="G314" s="305"/>
    </row>
    <row r="315" spans="1:7" s="306" customFormat="1" ht="18.75" customHeight="1">
      <c r="A315" s="265"/>
      <c r="B315" s="266"/>
      <c r="C315" s="267"/>
      <c r="D315" s="268"/>
      <c r="E315" s="305"/>
      <c r="F315" s="305"/>
      <c r="G315" s="305"/>
    </row>
    <row r="316" spans="1:7" s="306" customFormat="1" ht="18.75" customHeight="1">
      <c r="A316" s="265"/>
      <c r="B316" s="266"/>
      <c r="C316" s="267"/>
      <c r="D316" s="268"/>
      <c r="E316" s="305"/>
      <c r="F316" s="305"/>
      <c r="G316" s="305"/>
    </row>
    <row r="317" spans="1:7" s="306" customFormat="1" ht="75" customHeight="1">
      <c r="A317" s="265"/>
      <c r="B317" s="266"/>
      <c r="C317" s="267"/>
      <c r="D317" s="268"/>
      <c r="E317" s="305"/>
      <c r="F317" s="305"/>
      <c r="G317" s="305"/>
    </row>
    <row r="318" spans="1:7" s="306" customFormat="1" ht="93.75" customHeight="1">
      <c r="A318" s="265"/>
      <c r="B318" s="266"/>
      <c r="C318" s="267"/>
      <c r="D318" s="268"/>
      <c r="E318" s="305"/>
      <c r="F318" s="305"/>
      <c r="G318" s="305"/>
    </row>
    <row r="319" spans="1:7" s="306" customFormat="1" ht="37.5" customHeight="1">
      <c r="A319" s="265"/>
      <c r="B319" s="266"/>
      <c r="C319" s="267"/>
      <c r="D319" s="268"/>
      <c r="E319" s="305"/>
      <c r="F319" s="305"/>
      <c r="G319" s="305"/>
    </row>
    <row r="320" spans="1:7" s="306" customFormat="1" ht="37.5" customHeight="1">
      <c r="A320" s="265"/>
      <c r="B320" s="266"/>
      <c r="C320" s="267"/>
      <c r="D320" s="268"/>
      <c r="E320" s="305"/>
      <c r="F320" s="305"/>
      <c r="G320" s="305"/>
    </row>
    <row r="321" spans="1:7" s="306" customFormat="1" ht="59.25" customHeight="1">
      <c r="A321" s="273"/>
      <c r="B321" s="274"/>
      <c r="C321" s="275"/>
      <c r="D321" s="276"/>
      <c r="E321" s="305"/>
      <c r="F321" s="305"/>
      <c r="G321" s="305"/>
    </row>
    <row r="322" spans="1:7" s="306" customFormat="1" ht="84.75" customHeight="1">
      <c r="A322" s="277"/>
      <c r="B322" s="278"/>
      <c r="C322" s="279"/>
      <c r="D322" s="280"/>
      <c r="E322" s="305"/>
      <c r="F322" s="305"/>
      <c r="G322" s="305"/>
    </row>
    <row r="323" spans="1:7" s="306" customFormat="1" ht="37.5" customHeight="1">
      <c r="A323" s="277"/>
      <c r="B323" s="278"/>
      <c r="C323" s="279"/>
      <c r="D323" s="280"/>
      <c r="E323" s="305"/>
      <c r="F323" s="305"/>
      <c r="G323" s="305"/>
    </row>
    <row r="324" spans="1:7" s="306" customFormat="1" ht="41.25" customHeight="1">
      <c r="A324" s="277"/>
      <c r="B324" s="278"/>
      <c r="C324" s="279"/>
      <c r="D324" s="280"/>
      <c r="E324" s="305"/>
      <c r="F324" s="305"/>
      <c r="G324" s="305"/>
    </row>
    <row r="325" spans="1:7" s="306" customFormat="1" ht="99" customHeight="1">
      <c r="A325" s="269"/>
      <c r="B325" s="270"/>
      <c r="C325" s="271"/>
      <c r="D325" s="272"/>
      <c r="E325" s="305"/>
      <c r="F325" s="305"/>
      <c r="G325" s="305"/>
    </row>
    <row r="326" spans="1:7" s="306" customFormat="1" ht="93.75" customHeight="1">
      <c r="A326" s="265"/>
      <c r="B326" s="266"/>
      <c r="C326" s="267"/>
      <c r="D326" s="268"/>
      <c r="E326" s="305"/>
      <c r="F326" s="305"/>
      <c r="G326" s="305"/>
    </row>
    <row r="327" spans="1:7" s="306" customFormat="1" ht="93.75" customHeight="1">
      <c r="A327" s="265"/>
      <c r="B327" s="266"/>
      <c r="C327" s="267"/>
      <c r="D327" s="268"/>
      <c r="E327" s="305"/>
      <c r="F327" s="305"/>
      <c r="G327" s="305"/>
    </row>
    <row r="328" spans="1:7" s="306" customFormat="1" ht="37.5" customHeight="1">
      <c r="A328" s="265"/>
      <c r="B328" s="266"/>
      <c r="C328" s="267"/>
      <c r="D328" s="268"/>
      <c r="E328" s="305"/>
      <c r="F328" s="305"/>
      <c r="G328" s="305"/>
    </row>
    <row r="329" spans="1:7" s="306" customFormat="1" ht="131.25" customHeight="1">
      <c r="A329" s="265"/>
      <c r="B329" s="266"/>
      <c r="C329" s="267"/>
      <c r="D329" s="268"/>
      <c r="E329" s="305"/>
      <c r="F329" s="305"/>
      <c r="G329" s="305"/>
    </row>
    <row r="330" spans="1:7" s="306" customFormat="1" ht="93.75" customHeight="1">
      <c r="A330" s="265"/>
      <c r="B330" s="266"/>
      <c r="C330" s="267"/>
      <c r="D330" s="268"/>
      <c r="E330" s="305"/>
      <c r="F330" s="305"/>
      <c r="G330" s="305"/>
    </row>
    <row r="331" spans="1:7" s="306" customFormat="1" ht="37.5" customHeight="1">
      <c r="A331" s="265"/>
      <c r="B331" s="266"/>
      <c r="C331" s="267"/>
      <c r="D331" s="268"/>
      <c r="E331" s="305"/>
      <c r="F331" s="305"/>
      <c r="G331" s="305"/>
    </row>
    <row r="332" spans="1:7" s="306" customFormat="1" ht="112.5" customHeight="1">
      <c r="A332" s="265"/>
      <c r="B332" s="266"/>
      <c r="C332" s="267"/>
      <c r="D332" s="268"/>
      <c r="E332" s="305"/>
      <c r="F332" s="305"/>
      <c r="G332" s="305"/>
    </row>
    <row r="333" spans="1:7" s="306" customFormat="1" ht="93.75" customHeight="1">
      <c r="A333" s="265"/>
      <c r="B333" s="266"/>
      <c r="C333" s="267"/>
      <c r="D333" s="268"/>
      <c r="E333" s="305"/>
      <c r="F333" s="305"/>
      <c r="G333" s="305"/>
    </row>
    <row r="334" spans="1:7" s="306" customFormat="1" ht="37.5" customHeight="1">
      <c r="A334" s="265"/>
      <c r="B334" s="266"/>
      <c r="C334" s="267"/>
      <c r="D334" s="268"/>
      <c r="E334" s="305"/>
      <c r="F334" s="305"/>
      <c r="G334" s="305"/>
    </row>
    <row r="335" spans="1:7" s="306" customFormat="1" ht="93.75" customHeight="1">
      <c r="A335" s="265"/>
      <c r="B335" s="266"/>
      <c r="C335" s="267"/>
      <c r="D335" s="268"/>
      <c r="E335" s="305"/>
      <c r="F335" s="305"/>
      <c r="G335" s="305"/>
    </row>
    <row r="336" spans="1:7" s="306" customFormat="1" ht="93.75" customHeight="1">
      <c r="A336" s="265"/>
      <c r="B336" s="266"/>
      <c r="C336" s="267"/>
      <c r="D336" s="268"/>
      <c r="E336" s="305"/>
      <c r="F336" s="305"/>
      <c r="G336" s="305"/>
    </row>
    <row r="337" spans="1:7" s="306" customFormat="1" ht="37.5" customHeight="1">
      <c r="A337" s="265"/>
      <c r="B337" s="266"/>
      <c r="C337" s="267"/>
      <c r="D337" s="268"/>
      <c r="E337" s="305"/>
      <c r="F337" s="305"/>
      <c r="G337" s="305"/>
    </row>
    <row r="338" spans="1:7" s="306" customFormat="1" ht="37.5" customHeight="1">
      <c r="A338" s="265"/>
      <c r="B338" s="266"/>
      <c r="C338" s="267"/>
      <c r="D338" s="268"/>
      <c r="E338" s="305"/>
      <c r="F338" s="305"/>
      <c r="G338" s="305"/>
    </row>
    <row r="339" spans="1:7" s="306" customFormat="1" ht="37.5" customHeight="1">
      <c r="A339" s="265"/>
      <c r="B339" s="266"/>
      <c r="C339" s="267"/>
      <c r="D339" s="268"/>
      <c r="E339" s="305"/>
      <c r="F339" s="305"/>
      <c r="G339" s="305"/>
    </row>
    <row r="340" spans="1:7" s="306" customFormat="1" ht="18.75" customHeight="1">
      <c r="A340" s="265"/>
      <c r="B340" s="266"/>
      <c r="C340" s="267"/>
      <c r="D340" s="268"/>
      <c r="E340" s="305"/>
      <c r="F340" s="305"/>
      <c r="G340" s="305"/>
    </row>
    <row r="341" spans="1:7" s="306" customFormat="1" ht="18.75" customHeight="1">
      <c r="A341" s="265"/>
      <c r="B341" s="266"/>
      <c r="C341" s="267"/>
      <c r="D341" s="268"/>
      <c r="E341" s="305"/>
      <c r="F341" s="305"/>
      <c r="G341" s="305"/>
    </row>
    <row r="342" spans="1:7" s="306" customFormat="1" ht="93.75" customHeight="1">
      <c r="A342" s="265"/>
      <c r="B342" s="266"/>
      <c r="C342" s="267"/>
      <c r="D342" s="268"/>
      <c r="E342" s="305"/>
      <c r="F342" s="305"/>
      <c r="G342" s="305"/>
    </row>
    <row r="343" spans="1:7" s="306" customFormat="1" ht="93.75" customHeight="1">
      <c r="A343" s="265"/>
      <c r="B343" s="266"/>
      <c r="C343" s="267"/>
      <c r="D343" s="268"/>
      <c r="E343" s="305"/>
      <c r="F343" s="305"/>
      <c r="G343" s="305"/>
    </row>
    <row r="344" spans="1:7" s="306" customFormat="1" ht="37.5" customHeight="1">
      <c r="A344" s="265"/>
      <c r="B344" s="266"/>
      <c r="C344" s="267"/>
      <c r="D344" s="268"/>
      <c r="E344" s="305"/>
      <c r="F344" s="305"/>
      <c r="G344" s="305"/>
    </row>
    <row r="345" spans="1:7" s="306" customFormat="1" ht="37.5" customHeight="1">
      <c r="A345" s="265"/>
      <c r="B345" s="266"/>
      <c r="C345" s="267"/>
      <c r="D345" s="268"/>
      <c r="E345" s="305"/>
      <c r="F345" s="305"/>
      <c r="G345" s="305"/>
    </row>
    <row r="346" spans="1:7" s="306" customFormat="1" ht="37.5" customHeight="1">
      <c r="A346" s="265"/>
      <c r="B346" s="266"/>
      <c r="C346" s="267"/>
      <c r="D346" s="268"/>
      <c r="E346" s="305"/>
      <c r="F346" s="305"/>
      <c r="G346" s="305"/>
    </row>
    <row r="347" spans="1:7" s="306" customFormat="1" ht="75" customHeight="1">
      <c r="A347" s="269"/>
      <c r="B347" s="270"/>
      <c r="C347" s="271"/>
      <c r="D347" s="272"/>
      <c r="E347" s="305"/>
      <c r="F347" s="305"/>
      <c r="G347" s="305"/>
    </row>
    <row r="348" spans="1:7" s="306" customFormat="1" ht="93.75" customHeight="1">
      <c r="A348" s="265"/>
      <c r="B348" s="266"/>
      <c r="C348" s="267"/>
      <c r="D348" s="268"/>
      <c r="E348" s="305"/>
      <c r="F348" s="305"/>
      <c r="G348" s="305"/>
    </row>
    <row r="349" spans="1:7" s="306" customFormat="1" ht="37.5" customHeight="1">
      <c r="A349" s="265"/>
      <c r="B349" s="266"/>
      <c r="C349" s="267"/>
      <c r="D349" s="268"/>
      <c r="E349" s="305"/>
      <c r="F349" s="305"/>
      <c r="G349" s="305"/>
    </row>
    <row r="350" spans="1:7" s="306" customFormat="1" ht="18.75" customHeight="1">
      <c r="A350" s="265"/>
      <c r="B350" s="266"/>
      <c r="C350" s="267"/>
      <c r="D350" s="268"/>
      <c r="E350" s="305"/>
      <c r="F350" s="305"/>
      <c r="G350" s="305"/>
    </row>
    <row r="351" spans="1:7" s="306" customFormat="1" ht="37.5" customHeight="1">
      <c r="A351" s="269"/>
      <c r="B351" s="270"/>
      <c r="C351" s="271"/>
      <c r="D351" s="272"/>
      <c r="E351" s="305"/>
      <c r="F351" s="305"/>
      <c r="G351" s="305"/>
    </row>
    <row r="352" spans="1:7" s="306" customFormat="1" ht="56.25" customHeight="1">
      <c r="A352" s="265"/>
      <c r="B352" s="266"/>
      <c r="C352" s="267"/>
      <c r="D352" s="268"/>
      <c r="E352" s="305"/>
      <c r="F352" s="305"/>
      <c r="G352" s="305"/>
    </row>
    <row r="353" spans="1:7" s="306" customFormat="1" ht="37.5" customHeight="1">
      <c r="A353" s="265"/>
      <c r="B353" s="266"/>
      <c r="C353" s="267"/>
      <c r="D353" s="268"/>
      <c r="E353" s="305"/>
      <c r="F353" s="305"/>
      <c r="G353" s="305"/>
    </row>
    <row r="354" spans="1:7" s="306" customFormat="1" ht="18.75" customHeight="1">
      <c r="A354" s="265"/>
      <c r="B354" s="266"/>
      <c r="C354" s="267"/>
      <c r="D354" s="268"/>
      <c r="E354" s="305"/>
      <c r="F354" s="305"/>
      <c r="G354" s="305"/>
    </row>
    <row r="355" spans="1:7" s="306" customFormat="1" ht="56.25" customHeight="1">
      <c r="A355" s="269"/>
      <c r="B355" s="270"/>
      <c r="C355" s="271"/>
      <c r="D355" s="272"/>
      <c r="E355" s="305"/>
      <c r="F355" s="305"/>
      <c r="G355" s="305"/>
    </row>
    <row r="356" spans="1:7" s="306" customFormat="1" ht="75" customHeight="1">
      <c r="A356" s="265"/>
      <c r="B356" s="266"/>
      <c r="C356" s="267"/>
      <c r="D356" s="268"/>
      <c r="E356" s="305"/>
      <c r="F356" s="305"/>
      <c r="G356" s="305"/>
    </row>
    <row r="357" spans="1:7" s="306" customFormat="1" ht="93.75" customHeight="1">
      <c r="A357" s="265"/>
      <c r="B357" s="266"/>
      <c r="C357" s="267"/>
      <c r="D357" s="268"/>
      <c r="E357" s="305"/>
      <c r="F357" s="305"/>
      <c r="G357" s="305"/>
    </row>
    <row r="358" spans="1:7" s="306" customFormat="1" ht="37.5" customHeight="1">
      <c r="A358" s="265"/>
      <c r="B358" s="266"/>
      <c r="C358" s="267"/>
      <c r="D358" s="268"/>
      <c r="E358" s="305"/>
      <c r="F358" s="305"/>
      <c r="G358" s="305"/>
    </row>
    <row r="359" spans="1:7" s="306" customFormat="1" ht="93.75" customHeight="1">
      <c r="A359" s="265"/>
      <c r="B359" s="266"/>
      <c r="C359" s="267"/>
      <c r="D359" s="268"/>
      <c r="E359" s="305"/>
      <c r="F359" s="305"/>
      <c r="G359" s="305"/>
    </row>
    <row r="360" spans="1:7" s="306" customFormat="1" ht="93.75" customHeight="1">
      <c r="A360" s="265"/>
      <c r="B360" s="266"/>
      <c r="C360" s="267"/>
      <c r="D360" s="268"/>
      <c r="E360" s="305"/>
      <c r="F360" s="305"/>
      <c r="G360" s="305"/>
    </row>
    <row r="361" spans="1:7" s="306" customFormat="1" ht="37.5" customHeight="1">
      <c r="A361" s="265"/>
      <c r="B361" s="266"/>
      <c r="C361" s="267"/>
      <c r="D361" s="268"/>
      <c r="E361" s="305"/>
      <c r="F361" s="305"/>
      <c r="G361" s="305"/>
    </row>
    <row r="362" spans="1:7" s="306" customFormat="1" ht="37.5" customHeight="1">
      <c r="A362" s="265"/>
      <c r="B362" s="266"/>
      <c r="C362" s="267"/>
      <c r="D362" s="268"/>
      <c r="E362" s="305"/>
      <c r="F362" s="305"/>
      <c r="G362" s="305"/>
    </row>
    <row r="363" spans="1:7" s="306" customFormat="1" ht="37.5" customHeight="1">
      <c r="A363" s="265"/>
      <c r="B363" s="266"/>
      <c r="C363" s="267"/>
      <c r="D363" s="268"/>
      <c r="E363" s="305"/>
      <c r="F363" s="305"/>
      <c r="G363" s="305"/>
    </row>
    <row r="364" spans="1:7" s="306" customFormat="1" ht="18.75" customHeight="1">
      <c r="A364" s="265"/>
      <c r="B364" s="266"/>
      <c r="C364" s="267"/>
      <c r="D364" s="268"/>
      <c r="E364" s="305"/>
      <c r="F364" s="305"/>
      <c r="G364" s="305"/>
    </row>
    <row r="365" spans="1:7" s="306" customFormat="1" ht="37.5" customHeight="1">
      <c r="A365" s="265"/>
      <c r="B365" s="266"/>
      <c r="C365" s="267"/>
      <c r="D365" s="268"/>
      <c r="E365" s="305"/>
      <c r="F365" s="305"/>
      <c r="G365" s="305"/>
    </row>
    <row r="366" spans="1:7" s="306" customFormat="1" ht="93.75" customHeight="1">
      <c r="A366" s="265"/>
      <c r="B366" s="266"/>
      <c r="C366" s="267"/>
      <c r="D366" s="268"/>
      <c r="E366" s="305"/>
      <c r="F366" s="305"/>
      <c r="G366" s="305"/>
    </row>
    <row r="367" spans="1:7" s="306" customFormat="1" ht="93.75" customHeight="1">
      <c r="A367" s="265"/>
      <c r="B367" s="266"/>
      <c r="C367" s="267"/>
      <c r="D367" s="268"/>
      <c r="E367" s="305"/>
      <c r="F367" s="305"/>
      <c r="G367" s="305"/>
    </row>
    <row r="368" spans="1:7" s="306" customFormat="1" ht="37.5" customHeight="1">
      <c r="A368" s="265"/>
      <c r="B368" s="266"/>
      <c r="C368" s="267"/>
      <c r="D368" s="268"/>
      <c r="E368" s="305"/>
      <c r="F368" s="305"/>
      <c r="G368" s="305"/>
    </row>
    <row r="369" spans="1:7" s="306" customFormat="1" ht="75" customHeight="1">
      <c r="A369" s="265"/>
      <c r="B369" s="266"/>
      <c r="C369" s="267"/>
      <c r="D369" s="268"/>
      <c r="E369" s="305"/>
      <c r="F369" s="305"/>
      <c r="G369" s="305"/>
    </row>
    <row r="370" spans="1:7" s="306" customFormat="1" ht="37.5" customHeight="1">
      <c r="A370" s="265"/>
      <c r="B370" s="266"/>
      <c r="C370" s="267"/>
      <c r="D370" s="268"/>
      <c r="E370" s="305"/>
      <c r="F370" s="305"/>
      <c r="G370" s="305"/>
    </row>
    <row r="371" spans="1:7" s="306" customFormat="1" ht="37.5" customHeight="1">
      <c r="A371" s="265"/>
      <c r="B371" s="266"/>
      <c r="C371" s="267"/>
      <c r="D371" s="268"/>
      <c r="E371" s="305"/>
      <c r="F371" s="305"/>
      <c r="G371" s="305"/>
    </row>
    <row r="372" spans="1:7" s="306" customFormat="1" ht="37.5" customHeight="1">
      <c r="A372" s="265"/>
      <c r="B372" s="266"/>
      <c r="C372" s="267"/>
      <c r="D372" s="268"/>
      <c r="E372" s="305"/>
      <c r="F372" s="305"/>
      <c r="G372" s="305"/>
    </row>
    <row r="373" spans="1:7" s="306" customFormat="1" ht="18.75" customHeight="1">
      <c r="A373" s="265"/>
      <c r="B373" s="266"/>
      <c r="C373" s="267"/>
      <c r="D373" s="268"/>
      <c r="E373" s="305"/>
      <c r="F373" s="305"/>
      <c r="G373" s="305"/>
    </row>
    <row r="374" spans="1:7" s="306" customFormat="1" ht="18.75" customHeight="1">
      <c r="A374" s="265"/>
      <c r="B374" s="266"/>
      <c r="C374" s="267"/>
      <c r="D374" s="268"/>
      <c r="E374" s="305"/>
      <c r="F374" s="305"/>
      <c r="G374" s="305"/>
    </row>
    <row r="375" spans="1:7" s="306" customFormat="1" ht="18.75" customHeight="1">
      <c r="A375" s="265"/>
      <c r="B375" s="266"/>
      <c r="C375" s="267"/>
      <c r="D375" s="268"/>
      <c r="E375" s="305"/>
      <c r="F375" s="305"/>
      <c r="G375" s="305"/>
    </row>
    <row r="376" spans="1:7" s="306" customFormat="1" ht="187.5" customHeight="1">
      <c r="A376" s="265"/>
      <c r="B376" s="266"/>
      <c r="C376" s="267"/>
      <c r="D376" s="268"/>
      <c r="E376" s="305"/>
      <c r="F376" s="305"/>
      <c r="G376" s="305"/>
    </row>
    <row r="377" spans="1:7" s="306" customFormat="1" ht="93.75" customHeight="1">
      <c r="A377" s="265"/>
      <c r="B377" s="266"/>
      <c r="C377" s="267"/>
      <c r="D377" s="268"/>
      <c r="E377" s="305"/>
      <c r="F377" s="305"/>
      <c r="G377" s="305"/>
    </row>
    <row r="378" spans="1:7" s="306" customFormat="1" ht="37.5" customHeight="1">
      <c r="A378" s="265"/>
      <c r="B378" s="266"/>
      <c r="C378" s="267"/>
      <c r="D378" s="268"/>
      <c r="E378" s="305"/>
      <c r="F378" s="305"/>
      <c r="G378" s="305"/>
    </row>
    <row r="379" spans="1:7" s="306" customFormat="1" ht="168.75" customHeight="1">
      <c r="A379" s="265"/>
      <c r="B379" s="266"/>
      <c r="C379" s="267"/>
      <c r="D379" s="268"/>
      <c r="E379" s="305"/>
      <c r="F379" s="305"/>
      <c r="G379" s="305"/>
    </row>
    <row r="380" spans="1:7" s="306" customFormat="1" ht="93.75" customHeight="1">
      <c r="A380" s="265"/>
      <c r="B380" s="266"/>
      <c r="C380" s="267"/>
      <c r="D380" s="268"/>
      <c r="E380" s="305"/>
      <c r="F380" s="305"/>
      <c r="G380" s="305"/>
    </row>
    <row r="381" spans="1:7" s="306" customFormat="1" ht="37.5" customHeight="1">
      <c r="A381" s="265"/>
      <c r="B381" s="266"/>
      <c r="C381" s="267"/>
      <c r="D381" s="268"/>
      <c r="E381" s="305"/>
      <c r="F381" s="305"/>
      <c r="G381" s="305"/>
    </row>
    <row r="382" spans="1:7" s="306" customFormat="1" ht="37.5" customHeight="1">
      <c r="A382" s="265"/>
      <c r="B382" s="266"/>
      <c r="C382" s="267"/>
      <c r="D382" s="268"/>
      <c r="E382" s="305"/>
      <c r="F382" s="305"/>
      <c r="G382" s="305"/>
    </row>
    <row r="383" spans="1:7" s="306" customFormat="1" ht="37.5" customHeight="1">
      <c r="A383" s="265"/>
      <c r="B383" s="266"/>
      <c r="C383" s="267"/>
      <c r="D383" s="268"/>
      <c r="E383" s="305"/>
      <c r="F383" s="305"/>
      <c r="G383" s="305"/>
    </row>
    <row r="384" spans="1:7" s="306" customFormat="1" ht="206.25" customHeight="1">
      <c r="A384" s="265"/>
      <c r="B384" s="266"/>
      <c r="C384" s="267"/>
      <c r="D384" s="268"/>
      <c r="E384" s="305"/>
      <c r="F384" s="305"/>
      <c r="G384" s="305"/>
    </row>
    <row r="385" spans="1:7" s="306" customFormat="1" ht="37.5" customHeight="1">
      <c r="A385" s="265"/>
      <c r="B385" s="266"/>
      <c r="C385" s="267"/>
      <c r="D385" s="268"/>
      <c r="E385" s="305"/>
      <c r="F385" s="305"/>
      <c r="G385" s="305"/>
    </row>
    <row r="386" spans="1:7" s="306" customFormat="1" ht="37.5" customHeight="1">
      <c r="A386" s="265"/>
      <c r="B386" s="266"/>
      <c r="C386" s="267"/>
      <c r="D386" s="268"/>
      <c r="E386" s="305"/>
      <c r="F386" s="305"/>
      <c r="G386" s="305"/>
    </row>
    <row r="387" spans="1:7" s="306" customFormat="1" ht="187.5" customHeight="1">
      <c r="A387" s="265"/>
      <c r="B387" s="266"/>
      <c r="C387" s="267"/>
      <c r="D387" s="268"/>
      <c r="E387" s="305"/>
      <c r="F387" s="305"/>
      <c r="G387" s="305"/>
    </row>
    <row r="388" spans="1:7" s="306" customFormat="1" ht="93.75" customHeight="1">
      <c r="A388" s="265"/>
      <c r="B388" s="266"/>
      <c r="C388" s="267"/>
      <c r="D388" s="268"/>
      <c r="E388" s="305"/>
      <c r="F388" s="305"/>
      <c r="G388" s="305"/>
    </row>
    <row r="389" spans="1:7" s="306" customFormat="1" ht="37.5" customHeight="1">
      <c r="A389" s="265"/>
      <c r="B389" s="266"/>
      <c r="C389" s="267"/>
      <c r="D389" s="268"/>
      <c r="E389" s="305"/>
      <c r="F389" s="305"/>
      <c r="G389" s="305"/>
    </row>
    <row r="390" spans="1:7" s="306" customFormat="1" ht="37.5" customHeight="1">
      <c r="A390" s="265"/>
      <c r="B390" s="266"/>
      <c r="C390" s="267"/>
      <c r="D390" s="268"/>
      <c r="E390" s="305"/>
      <c r="F390" s="305"/>
      <c r="G390" s="305"/>
    </row>
    <row r="391" spans="1:7" s="306" customFormat="1" ht="37.5" customHeight="1">
      <c r="A391" s="265"/>
      <c r="B391" s="266"/>
      <c r="C391" s="267"/>
      <c r="D391" s="268"/>
      <c r="E391" s="305"/>
      <c r="F391" s="305"/>
      <c r="G391" s="305"/>
    </row>
    <row r="392" spans="1:7" s="306" customFormat="1" ht="168.75" customHeight="1">
      <c r="A392" s="265"/>
      <c r="B392" s="266"/>
      <c r="C392" s="267"/>
      <c r="D392" s="268"/>
      <c r="E392" s="305"/>
      <c r="F392" s="305"/>
      <c r="G392" s="305"/>
    </row>
    <row r="393" spans="1:7" s="306" customFormat="1" ht="93.75" customHeight="1">
      <c r="A393" s="265"/>
      <c r="B393" s="266"/>
      <c r="C393" s="267"/>
      <c r="D393" s="268"/>
      <c r="E393" s="305"/>
      <c r="F393" s="305"/>
      <c r="G393" s="305"/>
    </row>
    <row r="394" spans="1:7" s="306" customFormat="1" ht="37.5" customHeight="1">
      <c r="A394" s="265"/>
      <c r="B394" s="266"/>
      <c r="C394" s="267"/>
      <c r="D394" s="268"/>
      <c r="E394" s="305"/>
      <c r="F394" s="305"/>
      <c r="G394" s="305"/>
    </row>
    <row r="395" spans="1:7" s="306" customFormat="1" ht="37.5" customHeight="1">
      <c r="A395" s="265"/>
      <c r="B395" s="266"/>
      <c r="C395" s="267"/>
      <c r="D395" s="268"/>
      <c r="E395" s="305"/>
      <c r="F395" s="305"/>
      <c r="G395" s="305"/>
    </row>
    <row r="396" spans="1:7" s="306" customFormat="1" ht="37.5" customHeight="1">
      <c r="A396" s="265"/>
      <c r="B396" s="266"/>
      <c r="C396" s="267"/>
      <c r="D396" s="268"/>
      <c r="E396" s="305"/>
      <c r="F396" s="305"/>
      <c r="G396" s="305"/>
    </row>
    <row r="397" spans="1:7" s="306" customFormat="1" ht="112.5" customHeight="1">
      <c r="A397" s="265"/>
      <c r="B397" s="266"/>
      <c r="C397" s="267"/>
      <c r="D397" s="268"/>
      <c r="E397" s="305"/>
      <c r="F397" s="305"/>
      <c r="G397" s="305"/>
    </row>
    <row r="398" spans="1:7" s="306" customFormat="1" ht="93.75" customHeight="1">
      <c r="A398" s="265"/>
      <c r="B398" s="266"/>
      <c r="C398" s="267"/>
      <c r="D398" s="268"/>
      <c r="E398" s="305"/>
      <c r="F398" s="305"/>
      <c r="G398" s="305"/>
    </row>
    <row r="399" spans="1:7" s="306" customFormat="1" ht="37.5" customHeight="1">
      <c r="A399" s="265"/>
      <c r="B399" s="266"/>
      <c r="C399" s="267"/>
      <c r="D399" s="268"/>
      <c r="E399" s="305"/>
      <c r="F399" s="305"/>
      <c r="G399" s="305"/>
    </row>
    <row r="400" spans="1:7" s="306" customFormat="1" ht="37.5" customHeight="1">
      <c r="A400" s="265"/>
      <c r="B400" s="266"/>
      <c r="C400" s="267"/>
      <c r="D400" s="268"/>
      <c r="E400" s="305"/>
      <c r="F400" s="305"/>
      <c r="G400" s="305"/>
    </row>
    <row r="401" spans="1:7" s="306" customFormat="1" ht="37.5" customHeight="1">
      <c r="A401" s="265"/>
      <c r="B401" s="266"/>
      <c r="C401" s="267"/>
      <c r="D401" s="268"/>
      <c r="E401" s="305"/>
      <c r="F401" s="305"/>
      <c r="G401" s="305"/>
    </row>
    <row r="402" spans="1:7" s="306" customFormat="1" ht="131.25" customHeight="1">
      <c r="A402" s="265"/>
      <c r="B402" s="266"/>
      <c r="C402" s="267"/>
      <c r="D402" s="268"/>
      <c r="E402" s="305"/>
      <c r="F402" s="305"/>
      <c r="G402" s="305"/>
    </row>
    <row r="403" spans="1:7" s="306" customFormat="1" ht="93.75" customHeight="1">
      <c r="A403" s="265"/>
      <c r="B403" s="266"/>
      <c r="C403" s="267"/>
      <c r="D403" s="268"/>
      <c r="E403" s="305"/>
      <c r="F403" s="305"/>
      <c r="G403" s="305"/>
    </row>
    <row r="404" spans="1:7" s="306" customFormat="1" ht="37.5" customHeight="1">
      <c r="A404" s="265"/>
      <c r="B404" s="266"/>
      <c r="C404" s="267"/>
      <c r="D404" s="268"/>
      <c r="E404" s="305"/>
      <c r="F404" s="305"/>
      <c r="G404" s="305"/>
    </row>
    <row r="405" spans="1:7" s="306" customFormat="1" ht="37.5" customHeight="1">
      <c r="A405" s="265"/>
      <c r="B405" s="266"/>
      <c r="C405" s="267"/>
      <c r="D405" s="268"/>
      <c r="E405" s="305"/>
      <c r="F405" s="305"/>
      <c r="G405" s="305"/>
    </row>
    <row r="406" spans="1:7" s="306" customFormat="1" ht="37.5" customHeight="1">
      <c r="A406" s="265"/>
      <c r="B406" s="266"/>
      <c r="C406" s="267"/>
      <c r="D406" s="268"/>
      <c r="E406" s="305"/>
      <c r="F406" s="305"/>
      <c r="G406" s="305"/>
    </row>
    <row r="407" spans="1:7" s="306" customFormat="1" ht="75" customHeight="1">
      <c r="A407" s="269"/>
      <c r="B407" s="270"/>
      <c r="C407" s="271"/>
      <c r="D407" s="272"/>
      <c r="E407" s="305"/>
      <c r="F407" s="305"/>
      <c r="G407" s="305"/>
    </row>
    <row r="408" spans="1:7" s="306" customFormat="1" ht="93.75" customHeight="1">
      <c r="A408" s="265"/>
      <c r="B408" s="266"/>
      <c r="C408" s="267"/>
      <c r="D408" s="268"/>
      <c r="E408" s="305"/>
      <c r="F408" s="305"/>
      <c r="G408" s="305"/>
    </row>
    <row r="409" spans="1:7" s="306" customFormat="1" ht="37.5" customHeight="1">
      <c r="A409" s="265"/>
      <c r="B409" s="266"/>
      <c r="C409" s="267"/>
      <c r="D409" s="268"/>
      <c r="E409" s="305"/>
      <c r="F409" s="305"/>
      <c r="G409" s="305"/>
    </row>
    <row r="410" spans="1:7" s="306" customFormat="1" ht="18.75" customHeight="1">
      <c r="A410" s="265"/>
      <c r="B410" s="266"/>
      <c r="C410" s="267"/>
      <c r="D410" s="268"/>
      <c r="E410" s="305"/>
      <c r="F410" s="305"/>
      <c r="G410" s="305"/>
    </row>
    <row r="411" spans="1:7" s="306" customFormat="1" ht="93.75" customHeight="1">
      <c r="A411" s="269"/>
      <c r="B411" s="270"/>
      <c r="C411" s="271"/>
      <c r="D411" s="272"/>
      <c r="E411" s="305"/>
      <c r="F411" s="305"/>
      <c r="G411" s="305"/>
    </row>
    <row r="412" spans="1:7" s="306" customFormat="1" ht="18.75" customHeight="1">
      <c r="A412" s="265"/>
      <c r="B412" s="266"/>
      <c r="C412" s="267"/>
      <c r="D412" s="268"/>
      <c r="E412" s="305"/>
      <c r="F412" s="305"/>
      <c r="G412" s="305"/>
    </row>
    <row r="413" spans="1:7" s="306" customFormat="1" ht="93.75" customHeight="1">
      <c r="A413" s="265"/>
      <c r="B413" s="266"/>
      <c r="C413" s="267"/>
      <c r="D413" s="268"/>
      <c r="E413" s="305"/>
      <c r="F413" s="305"/>
      <c r="G413" s="305"/>
    </row>
    <row r="414" spans="1:7" s="306" customFormat="1" ht="18.75" customHeight="1">
      <c r="A414" s="265"/>
      <c r="B414" s="266"/>
      <c r="C414" s="267"/>
      <c r="D414" s="268"/>
      <c r="E414" s="305"/>
      <c r="F414" s="305"/>
      <c r="G414" s="305"/>
    </row>
    <row r="415" spans="1:7" s="306" customFormat="1" ht="37.5" customHeight="1">
      <c r="A415" s="265"/>
      <c r="B415" s="266"/>
      <c r="C415" s="267"/>
      <c r="D415" s="268"/>
      <c r="E415" s="305"/>
      <c r="F415" s="305"/>
      <c r="G415" s="305"/>
    </row>
    <row r="416" spans="1:7" s="306" customFormat="1" ht="37.5" customHeight="1">
      <c r="A416" s="265"/>
      <c r="B416" s="266"/>
      <c r="C416" s="267"/>
      <c r="D416" s="268"/>
      <c r="E416" s="305"/>
      <c r="F416" s="305"/>
      <c r="G416" s="305"/>
    </row>
    <row r="417" spans="1:7" s="306" customFormat="1" ht="93.75" customHeight="1">
      <c r="A417" s="269"/>
      <c r="B417" s="270"/>
      <c r="C417" s="271"/>
      <c r="D417" s="272"/>
      <c r="E417" s="305"/>
      <c r="F417" s="305"/>
      <c r="G417" s="305"/>
    </row>
    <row r="418" spans="1:7" s="306" customFormat="1" ht="93.75" customHeight="1">
      <c r="A418" s="265"/>
      <c r="B418" s="266"/>
      <c r="C418" s="267"/>
      <c r="D418" s="268"/>
      <c r="E418" s="305"/>
      <c r="F418" s="305"/>
      <c r="G418" s="305"/>
    </row>
    <row r="419" spans="1:7" s="306" customFormat="1" ht="18.75" customHeight="1">
      <c r="A419" s="265"/>
      <c r="B419" s="266"/>
      <c r="C419" s="267"/>
      <c r="D419" s="268"/>
      <c r="E419" s="305"/>
      <c r="F419" s="305"/>
      <c r="G419" s="305"/>
    </row>
    <row r="420" spans="1:7" s="306" customFormat="1" ht="18.75" customHeight="1">
      <c r="A420" s="265"/>
      <c r="B420" s="266"/>
      <c r="C420" s="267"/>
      <c r="D420" s="268"/>
      <c r="E420" s="305"/>
      <c r="F420" s="305"/>
      <c r="G420" s="305"/>
    </row>
    <row r="421" spans="1:7" s="306" customFormat="1" ht="131.25" customHeight="1">
      <c r="A421" s="265"/>
      <c r="B421" s="266"/>
      <c r="C421" s="267"/>
      <c r="D421" s="268"/>
      <c r="E421" s="305"/>
      <c r="F421" s="305"/>
      <c r="G421" s="305"/>
    </row>
    <row r="422" spans="1:7" s="306" customFormat="1" ht="18.75" customHeight="1">
      <c r="A422" s="265"/>
      <c r="B422" s="266"/>
      <c r="C422" s="267"/>
      <c r="D422" s="268"/>
      <c r="E422" s="305"/>
      <c r="F422" s="305"/>
      <c r="G422" s="305"/>
    </row>
    <row r="423" spans="1:7" s="306" customFormat="1" ht="18.75" customHeight="1">
      <c r="A423" s="265"/>
      <c r="B423" s="266"/>
      <c r="C423" s="267"/>
      <c r="D423" s="268"/>
      <c r="E423" s="305"/>
      <c r="F423" s="305"/>
      <c r="G423" s="305"/>
    </row>
    <row r="424" spans="1:7" s="306" customFormat="1" ht="112.5" customHeight="1">
      <c r="A424" s="265"/>
      <c r="B424" s="266"/>
      <c r="C424" s="267"/>
      <c r="D424" s="268"/>
      <c r="E424" s="305"/>
      <c r="F424" s="305"/>
      <c r="G424" s="305"/>
    </row>
    <row r="425" spans="1:7" s="306" customFormat="1" ht="18.75" customHeight="1">
      <c r="A425" s="265"/>
      <c r="B425" s="266"/>
      <c r="C425" s="267"/>
      <c r="D425" s="268"/>
      <c r="E425" s="305"/>
      <c r="F425" s="305"/>
      <c r="G425" s="305"/>
    </row>
    <row r="426" spans="1:7" s="306" customFormat="1" ht="18.75" customHeight="1">
      <c r="A426" s="265"/>
      <c r="B426" s="266"/>
      <c r="C426" s="267"/>
      <c r="D426" s="268"/>
      <c r="E426" s="305"/>
      <c r="F426" s="305"/>
      <c r="G426" s="305"/>
    </row>
    <row r="427" spans="1:7" s="306" customFormat="1" ht="150" customHeight="1">
      <c r="A427" s="265"/>
      <c r="B427" s="266"/>
      <c r="C427" s="267"/>
      <c r="D427" s="268"/>
      <c r="E427" s="305"/>
      <c r="F427" s="305"/>
      <c r="G427" s="305"/>
    </row>
    <row r="428" spans="1:7" s="306" customFormat="1" ht="18.75" customHeight="1">
      <c r="A428" s="265"/>
      <c r="B428" s="266"/>
      <c r="C428" s="267"/>
      <c r="D428" s="268"/>
      <c r="E428" s="305"/>
      <c r="F428" s="305"/>
      <c r="G428" s="305"/>
    </row>
    <row r="429" spans="1:7" s="306" customFormat="1" ht="18.75" customHeight="1">
      <c r="A429" s="265"/>
      <c r="B429" s="266"/>
      <c r="C429" s="267"/>
      <c r="D429" s="268"/>
      <c r="E429" s="305"/>
      <c r="F429" s="305"/>
      <c r="G429" s="305"/>
    </row>
    <row r="430" spans="1:7" s="306" customFormat="1" ht="112.5" customHeight="1">
      <c r="A430" s="265"/>
      <c r="B430" s="266"/>
      <c r="C430" s="267"/>
      <c r="D430" s="268"/>
      <c r="E430" s="305"/>
      <c r="F430" s="305"/>
      <c r="G430" s="305"/>
    </row>
    <row r="431" spans="1:7" s="306" customFormat="1" ht="18.75" customHeight="1">
      <c r="A431" s="265"/>
      <c r="B431" s="266"/>
      <c r="C431" s="267"/>
      <c r="D431" s="268"/>
      <c r="E431" s="305"/>
      <c r="F431" s="305"/>
      <c r="G431" s="305"/>
    </row>
    <row r="432" spans="1:7" s="306" customFormat="1" ht="18.75" customHeight="1">
      <c r="A432" s="265"/>
      <c r="B432" s="266"/>
      <c r="C432" s="267"/>
      <c r="D432" s="268"/>
      <c r="E432" s="305"/>
      <c r="F432" s="305"/>
      <c r="G432" s="305"/>
    </row>
    <row r="433" spans="1:7" s="306" customFormat="1" ht="243.75" customHeight="1">
      <c r="A433" s="265"/>
      <c r="B433" s="266"/>
      <c r="C433" s="267"/>
      <c r="D433" s="268"/>
      <c r="E433" s="305"/>
      <c r="F433" s="305"/>
      <c r="G433" s="305"/>
    </row>
    <row r="434" spans="1:7" s="306" customFormat="1" ht="18.75" customHeight="1">
      <c r="A434" s="265"/>
      <c r="B434" s="266"/>
      <c r="C434" s="267"/>
      <c r="D434" s="268"/>
      <c r="E434" s="305"/>
      <c r="F434" s="305"/>
      <c r="G434" s="305"/>
    </row>
    <row r="435" spans="1:7" s="306" customFormat="1" ht="18.75" customHeight="1">
      <c r="A435" s="265"/>
      <c r="B435" s="266"/>
      <c r="C435" s="267"/>
      <c r="D435" s="268"/>
      <c r="E435" s="305"/>
      <c r="F435" s="305"/>
      <c r="G435" s="305"/>
    </row>
    <row r="436" spans="1:7" s="306" customFormat="1" ht="187.5" customHeight="1">
      <c r="A436" s="265"/>
      <c r="B436" s="266"/>
      <c r="C436" s="267"/>
      <c r="D436" s="268"/>
      <c r="E436" s="305"/>
      <c r="F436" s="305"/>
      <c r="G436" s="305"/>
    </row>
    <row r="437" spans="1:7" s="306" customFormat="1" ht="18.75" customHeight="1">
      <c r="A437" s="265"/>
      <c r="B437" s="266"/>
      <c r="C437" s="267"/>
      <c r="D437" s="268"/>
      <c r="E437" s="305"/>
      <c r="F437" s="305"/>
      <c r="G437" s="305"/>
    </row>
    <row r="438" spans="1:7" s="306" customFormat="1" ht="18.75" customHeight="1">
      <c r="A438" s="265"/>
      <c r="B438" s="266"/>
      <c r="C438" s="267"/>
      <c r="D438" s="268"/>
      <c r="E438" s="305"/>
      <c r="F438" s="305"/>
      <c r="G438" s="305"/>
    </row>
    <row r="439" spans="1:7" s="306" customFormat="1" ht="206.25" customHeight="1">
      <c r="A439" s="265"/>
      <c r="B439" s="266"/>
      <c r="C439" s="267"/>
      <c r="D439" s="268"/>
      <c r="E439" s="305"/>
      <c r="F439" s="305"/>
      <c r="G439" s="305"/>
    </row>
    <row r="440" spans="1:7" s="306" customFormat="1" ht="18.75" customHeight="1">
      <c r="A440" s="265"/>
      <c r="B440" s="266"/>
      <c r="C440" s="267"/>
      <c r="D440" s="268"/>
      <c r="E440" s="305"/>
      <c r="F440" s="305"/>
      <c r="G440" s="305"/>
    </row>
    <row r="441" spans="1:7" s="306" customFormat="1" ht="18.75" customHeight="1">
      <c r="A441" s="265"/>
      <c r="B441" s="266"/>
      <c r="C441" s="267"/>
      <c r="D441" s="268"/>
      <c r="E441" s="305"/>
      <c r="F441" s="305"/>
      <c r="G441" s="305"/>
    </row>
    <row r="442" spans="1:7" s="306" customFormat="1" ht="56.25" customHeight="1">
      <c r="A442" s="269"/>
      <c r="B442" s="270"/>
      <c r="C442" s="271"/>
      <c r="D442" s="272"/>
      <c r="E442" s="305"/>
      <c r="F442" s="305"/>
      <c r="G442" s="305"/>
    </row>
    <row r="443" spans="1:7" s="306" customFormat="1" ht="18.75" customHeight="1">
      <c r="A443" s="265"/>
      <c r="B443" s="266"/>
      <c r="C443" s="267"/>
      <c r="D443" s="268"/>
      <c r="E443" s="305"/>
      <c r="F443" s="305"/>
      <c r="G443" s="305"/>
    </row>
    <row r="444" spans="1:7" s="306" customFormat="1" ht="18.75" customHeight="1">
      <c r="A444" s="265"/>
      <c r="B444" s="266"/>
      <c r="C444" s="267"/>
      <c r="D444" s="268"/>
      <c r="E444" s="305"/>
      <c r="F444" s="305"/>
      <c r="G444" s="305"/>
    </row>
    <row r="445" spans="1:7" s="306" customFormat="1" ht="18.75" customHeight="1">
      <c r="A445" s="265"/>
      <c r="B445" s="266"/>
      <c r="C445" s="267"/>
      <c r="D445" s="268"/>
      <c r="E445" s="305"/>
      <c r="F445" s="305"/>
      <c r="G445" s="305"/>
    </row>
    <row r="446" spans="1:7" s="306" customFormat="1" ht="18.75" customHeight="1">
      <c r="A446" s="265"/>
      <c r="B446" s="266"/>
      <c r="C446" s="267"/>
      <c r="D446" s="268"/>
      <c r="E446" s="305"/>
      <c r="F446" s="305"/>
      <c r="G446" s="305"/>
    </row>
    <row r="447" spans="1:7" s="306" customFormat="1" ht="18.75" customHeight="1">
      <c r="A447" s="265"/>
      <c r="B447" s="266"/>
      <c r="C447" s="267"/>
      <c r="D447" s="268"/>
      <c r="E447" s="305"/>
      <c r="F447" s="305"/>
      <c r="G447" s="305"/>
    </row>
    <row r="448" spans="1:7" s="306" customFormat="1" ht="18.75" customHeight="1">
      <c r="A448" s="265"/>
      <c r="B448" s="266"/>
      <c r="C448" s="267"/>
      <c r="D448" s="268"/>
      <c r="E448" s="305"/>
      <c r="F448" s="305"/>
      <c r="G448" s="305"/>
    </row>
    <row r="449" spans="1:7" s="306" customFormat="1" ht="206.25" customHeight="1">
      <c r="A449" s="265"/>
      <c r="B449" s="266"/>
      <c r="C449" s="267"/>
      <c r="D449" s="268"/>
      <c r="E449" s="305"/>
      <c r="F449" s="305"/>
      <c r="G449" s="305"/>
    </row>
    <row r="450" spans="1:7" s="306" customFormat="1" ht="37.5" customHeight="1">
      <c r="A450" s="265"/>
      <c r="B450" s="266"/>
      <c r="C450" s="267"/>
      <c r="D450" s="268"/>
      <c r="E450" s="305"/>
      <c r="F450" s="305"/>
      <c r="G450" s="305"/>
    </row>
    <row r="451" spans="1:7" s="306" customFormat="1" ht="18.75" customHeight="1">
      <c r="A451" s="265"/>
      <c r="B451" s="266"/>
      <c r="C451" s="267"/>
      <c r="D451" s="268"/>
      <c r="E451" s="305"/>
      <c r="F451" s="305"/>
      <c r="G451" s="305"/>
    </row>
    <row r="452" spans="1:7" s="306" customFormat="1" ht="18.75" customHeight="1">
      <c r="A452" s="265"/>
      <c r="B452" s="266"/>
      <c r="C452" s="267"/>
      <c r="D452" s="268"/>
      <c r="E452" s="305"/>
      <c r="F452" s="305"/>
      <c r="G452" s="305"/>
    </row>
    <row r="453" spans="1:7" s="306" customFormat="1" ht="150" customHeight="1">
      <c r="A453" s="265"/>
      <c r="B453" s="266"/>
      <c r="C453" s="267"/>
      <c r="D453" s="268"/>
      <c r="E453" s="305"/>
      <c r="F453" s="305"/>
      <c r="G453" s="305"/>
    </row>
    <row r="454" spans="1:7" s="306" customFormat="1" ht="93.75" customHeight="1">
      <c r="A454" s="265"/>
      <c r="B454" s="266"/>
      <c r="C454" s="267"/>
      <c r="D454" s="268"/>
      <c r="E454" s="305"/>
      <c r="F454" s="305"/>
      <c r="G454" s="305"/>
    </row>
    <row r="455" spans="1:7" s="306" customFormat="1" ht="18.75" customHeight="1">
      <c r="A455" s="265"/>
      <c r="B455" s="266"/>
      <c r="C455" s="267"/>
      <c r="D455" s="268"/>
      <c r="E455" s="305"/>
      <c r="F455" s="305"/>
      <c r="G455" s="305"/>
    </row>
    <row r="456" spans="1:7" s="306" customFormat="1" ht="75" customHeight="1">
      <c r="A456" s="269"/>
      <c r="B456" s="270"/>
      <c r="C456" s="271"/>
      <c r="D456" s="272"/>
      <c r="E456" s="305"/>
      <c r="F456" s="305"/>
      <c r="G456" s="305"/>
    </row>
    <row r="457" spans="1:7" s="306" customFormat="1" ht="187.5" customHeight="1">
      <c r="A457" s="265"/>
      <c r="B457" s="266"/>
      <c r="C457" s="267"/>
      <c r="D457" s="268"/>
      <c r="E457" s="305"/>
      <c r="F457" s="305"/>
      <c r="G457" s="305"/>
    </row>
    <row r="458" spans="1:7" s="306" customFormat="1" ht="18.75" customHeight="1">
      <c r="A458" s="265"/>
      <c r="B458" s="266"/>
      <c r="C458" s="267"/>
      <c r="D458" s="268"/>
      <c r="E458" s="305"/>
      <c r="F458" s="305"/>
      <c r="G458" s="305"/>
    </row>
    <row r="459" spans="1:7" s="306" customFormat="1" ht="18.75" customHeight="1">
      <c r="A459" s="265"/>
      <c r="B459" s="266"/>
      <c r="C459" s="267"/>
      <c r="D459" s="268"/>
      <c r="E459" s="305"/>
      <c r="F459" s="305"/>
      <c r="G459" s="305"/>
    </row>
    <row r="460" spans="1:7" s="306" customFormat="1" ht="213.75" customHeight="1">
      <c r="A460" s="265"/>
      <c r="B460" s="266"/>
      <c r="C460" s="267"/>
      <c r="D460" s="268"/>
      <c r="E460" s="305"/>
      <c r="F460" s="305"/>
      <c r="G460" s="305"/>
    </row>
    <row r="461" spans="1:7" s="306" customFormat="1" ht="18.75" customHeight="1">
      <c r="A461" s="265"/>
      <c r="B461" s="266"/>
      <c r="C461" s="267"/>
      <c r="D461" s="268"/>
      <c r="E461" s="305"/>
      <c r="F461" s="305"/>
      <c r="G461" s="305"/>
    </row>
    <row r="462" spans="1:7" s="306" customFormat="1" ht="18.75" customHeight="1">
      <c r="A462" s="265"/>
      <c r="B462" s="266"/>
      <c r="C462" s="267"/>
      <c r="D462" s="268"/>
      <c r="E462" s="305"/>
      <c r="F462" s="305"/>
      <c r="G462" s="305"/>
    </row>
    <row r="463" spans="1:7" s="306" customFormat="1" ht="37.5" customHeight="1">
      <c r="A463" s="265"/>
      <c r="B463" s="266"/>
      <c r="C463" s="267"/>
      <c r="D463" s="268"/>
      <c r="E463" s="305"/>
      <c r="F463" s="305"/>
      <c r="G463" s="305"/>
    </row>
    <row r="464" spans="1:7" s="306" customFormat="1" ht="150" customHeight="1">
      <c r="A464" s="265"/>
      <c r="B464" s="266"/>
      <c r="C464" s="267"/>
      <c r="D464" s="268"/>
      <c r="E464" s="305"/>
      <c r="F464" s="305"/>
      <c r="G464" s="305"/>
    </row>
    <row r="465" spans="1:7" s="306" customFormat="1" ht="93.75" customHeight="1">
      <c r="A465" s="265"/>
      <c r="B465" s="266"/>
      <c r="C465" s="267"/>
      <c r="D465" s="268"/>
      <c r="E465" s="305"/>
      <c r="F465" s="305"/>
      <c r="G465" s="305"/>
    </row>
    <row r="466" spans="1:7" s="306" customFormat="1" ht="37.5" customHeight="1">
      <c r="A466" s="265"/>
      <c r="B466" s="266"/>
      <c r="C466" s="267"/>
      <c r="D466" s="268"/>
      <c r="E466" s="305"/>
      <c r="F466" s="305"/>
      <c r="G466" s="305"/>
    </row>
    <row r="467" spans="1:7" s="306" customFormat="1" ht="37.5" customHeight="1">
      <c r="A467" s="265"/>
      <c r="B467" s="266"/>
      <c r="C467" s="267"/>
      <c r="D467" s="268"/>
      <c r="E467" s="305"/>
      <c r="F467" s="305"/>
      <c r="G467" s="305"/>
    </row>
    <row r="468" spans="1:7" s="306" customFormat="1" ht="37.5" customHeight="1">
      <c r="A468" s="265"/>
      <c r="B468" s="266"/>
      <c r="C468" s="267"/>
      <c r="D468" s="268"/>
      <c r="E468" s="305"/>
      <c r="F468" s="305"/>
      <c r="G468" s="305"/>
    </row>
    <row r="469" spans="1:7" s="306" customFormat="1" ht="208.5" customHeight="1">
      <c r="A469" s="265"/>
      <c r="B469" s="266"/>
      <c r="C469" s="267"/>
      <c r="D469" s="268"/>
      <c r="E469" s="305"/>
      <c r="F469" s="305"/>
      <c r="G469" s="305"/>
    </row>
    <row r="470" spans="1:7" s="306" customFormat="1" ht="18.75" customHeight="1">
      <c r="A470" s="265"/>
      <c r="B470" s="266"/>
      <c r="C470" s="267"/>
      <c r="D470" s="268"/>
      <c r="E470" s="305"/>
      <c r="F470" s="305"/>
      <c r="G470" s="305"/>
    </row>
    <row r="471" spans="1:7" s="306" customFormat="1" ht="37.5" customHeight="1">
      <c r="A471" s="265"/>
      <c r="B471" s="266"/>
      <c r="C471" s="267"/>
      <c r="D471" s="268"/>
      <c r="E471" s="305"/>
      <c r="F471" s="305"/>
      <c r="G471" s="305"/>
    </row>
    <row r="472" spans="1:7" s="306" customFormat="1" ht="213.75" customHeight="1">
      <c r="A472" s="265"/>
      <c r="B472" s="266"/>
      <c r="C472" s="267"/>
      <c r="D472" s="268"/>
      <c r="E472" s="305"/>
      <c r="F472" s="305"/>
      <c r="G472" s="305"/>
    </row>
    <row r="473" spans="1:7" s="306" customFormat="1" ht="18.75" customHeight="1">
      <c r="A473" s="265"/>
      <c r="B473" s="266"/>
      <c r="C473" s="267"/>
      <c r="D473" s="268"/>
      <c r="E473" s="305"/>
      <c r="F473" s="305"/>
      <c r="G473" s="305"/>
    </row>
    <row r="474" spans="1:7" s="306" customFormat="1" ht="37.5" customHeight="1">
      <c r="A474" s="265"/>
      <c r="B474" s="266"/>
      <c r="C474" s="267"/>
      <c r="D474" s="268"/>
      <c r="E474" s="305"/>
      <c r="F474" s="305"/>
      <c r="G474" s="305"/>
    </row>
    <row r="475" spans="1:7" s="306" customFormat="1" ht="17.25" customHeight="1">
      <c r="A475" s="281"/>
      <c r="B475" s="282"/>
      <c r="C475" s="283"/>
      <c r="D475" s="272"/>
      <c r="E475" s="305"/>
      <c r="F475" s="305"/>
      <c r="G475" s="305"/>
    </row>
    <row r="476" s="306" customFormat="1" ht="12.75"/>
    <row r="477" s="306" customFormat="1" ht="12.75"/>
    <row r="478" s="306" customFormat="1" ht="12.75"/>
    <row r="479" s="306" customFormat="1" ht="12.75"/>
    <row r="480" s="306" customFormat="1" ht="12.75"/>
    <row r="481" s="306" customFormat="1" ht="12.75"/>
    <row r="482" s="306" customFormat="1" ht="12.75"/>
    <row r="483" s="306" customFormat="1" ht="12.75"/>
    <row r="484" s="306" customFormat="1" ht="12.75"/>
    <row r="485" s="306" customFormat="1" ht="12.75"/>
    <row r="486" s="306" customFormat="1" ht="12.75"/>
    <row r="487" s="306" customFormat="1" ht="12.75"/>
    <row r="488" s="306" customFormat="1" ht="12.75"/>
    <row r="489" s="306" customFormat="1" ht="12.75"/>
    <row r="490" s="306" customFormat="1" ht="12.75"/>
    <row r="491" s="306" customFormat="1" ht="12.75"/>
    <row r="492" s="306" customFormat="1" ht="12.75"/>
    <row r="493" s="306" customFormat="1" ht="12.75"/>
    <row r="494" s="306" customFormat="1" ht="12.75"/>
    <row r="495" s="306" customFormat="1" ht="12.75"/>
    <row r="496" s="306" customFormat="1" ht="12.75"/>
    <row r="497" s="306" customFormat="1" ht="12.75"/>
    <row r="498" s="306" customFormat="1" ht="12.75"/>
    <row r="499" s="306" customFormat="1" ht="12.75"/>
    <row r="500" s="306" customFormat="1" ht="12.75"/>
    <row r="501" s="306" customFormat="1" ht="12.75"/>
    <row r="502" s="306" customFormat="1" ht="12.75"/>
    <row r="503" s="306" customFormat="1" ht="12.75"/>
    <row r="504" s="306" customFormat="1" ht="12.75"/>
    <row r="505" s="306" customFormat="1" ht="12.75"/>
    <row r="506" s="306" customFormat="1" ht="12.75"/>
    <row r="507" s="306" customFormat="1" ht="12.75"/>
    <row r="508" s="306" customFormat="1" ht="12.75"/>
    <row r="509" s="306" customFormat="1" ht="12.75"/>
    <row r="510" s="306" customFormat="1" ht="12.75"/>
    <row r="511" s="306" customFormat="1" ht="12.75"/>
    <row r="512" s="306" customFormat="1" ht="12.75"/>
    <row r="513" s="306" customFormat="1" ht="12.75"/>
    <row r="514" s="306" customFormat="1" ht="12.75"/>
    <row r="515" s="306" customFormat="1" ht="12.75"/>
    <row r="516" s="306" customFormat="1" ht="12.75"/>
    <row r="517" s="306" customFormat="1" ht="12.75"/>
    <row r="518" s="306" customFormat="1" ht="12.75"/>
    <row r="519" s="306" customFormat="1" ht="12.75"/>
    <row r="520" s="306" customFormat="1" ht="12.75"/>
    <row r="521" s="306" customFormat="1" ht="12.75"/>
    <row r="522" s="306" customFormat="1" ht="12.75"/>
    <row r="523" s="306" customFormat="1" ht="12.75"/>
    <row r="524" s="306" customFormat="1" ht="12.75"/>
    <row r="525" s="306" customFormat="1" ht="12.75"/>
    <row r="526" s="306" customFormat="1" ht="12.75"/>
    <row r="527" s="306" customFormat="1" ht="12.75"/>
    <row r="528" s="306" customFormat="1" ht="12.75"/>
    <row r="529" s="306" customFormat="1" ht="12.75"/>
    <row r="530" s="306" customFormat="1" ht="12.75"/>
    <row r="531" s="306" customFormat="1" ht="12.75"/>
    <row r="532" s="306" customFormat="1" ht="12.75"/>
    <row r="533" s="306" customFormat="1" ht="12.75"/>
    <row r="534" s="306" customFormat="1" ht="12.75"/>
    <row r="535" s="306" customFormat="1" ht="12.75"/>
    <row r="536" s="306" customFormat="1" ht="12.75"/>
    <row r="537" s="306" customFormat="1" ht="12.75"/>
    <row r="538" s="306" customFormat="1" ht="12.75"/>
    <row r="539" s="306" customFormat="1" ht="12.75"/>
    <row r="540" s="306" customFormat="1" ht="12.75"/>
    <row r="541" s="306" customFormat="1" ht="12.75"/>
    <row r="542" s="306" customFormat="1" ht="12.75"/>
    <row r="543" s="306" customFormat="1" ht="12.75"/>
    <row r="544" s="306" customFormat="1" ht="12.75"/>
    <row r="545" s="306" customFormat="1" ht="12.75"/>
    <row r="546" s="306" customFormat="1" ht="12.75"/>
    <row r="547" s="306" customFormat="1" ht="12.75"/>
    <row r="548" s="306" customFormat="1" ht="12.75"/>
    <row r="549" s="306" customFormat="1" ht="12.75"/>
    <row r="550" s="306" customFormat="1" ht="12.75"/>
    <row r="551" s="306" customFormat="1" ht="12.75"/>
    <row r="552" s="306" customFormat="1" ht="12.75"/>
    <row r="553" s="306" customFormat="1" ht="12.75"/>
    <row r="554" s="306" customFormat="1" ht="12.75"/>
    <row r="555" s="306" customFormat="1" ht="12.75"/>
    <row r="556" s="306" customFormat="1" ht="12.75"/>
    <row r="557" s="306" customFormat="1" ht="12.75"/>
    <row r="558" s="306" customFormat="1" ht="12.75"/>
    <row r="559" s="306" customFormat="1" ht="12.75"/>
    <row r="560" s="306" customFormat="1" ht="12.75"/>
    <row r="561" s="306" customFormat="1" ht="12.75"/>
    <row r="562" s="306" customFormat="1" ht="12.75"/>
    <row r="563" s="306" customFormat="1" ht="12.75"/>
    <row r="564" s="306" customFormat="1" ht="12.75"/>
    <row r="565" s="306" customFormat="1" ht="12.75"/>
    <row r="566" s="306" customFormat="1" ht="12.75"/>
    <row r="567" s="306" customFormat="1" ht="12.75"/>
    <row r="568" s="306" customFormat="1" ht="12.75"/>
    <row r="569" s="306" customFormat="1" ht="12.75"/>
    <row r="570" s="306" customFormat="1" ht="12.75"/>
    <row r="571" s="306" customFormat="1" ht="12.75"/>
    <row r="572" s="306" customFormat="1" ht="12.75"/>
    <row r="573" s="306" customFormat="1" ht="12.75"/>
    <row r="574" s="306" customFormat="1" ht="12.75"/>
    <row r="575" s="306" customFormat="1" ht="12.75"/>
    <row r="576" s="306" customFormat="1" ht="12.75"/>
    <row r="577" s="306" customFormat="1" ht="12.75"/>
    <row r="578" s="306" customFormat="1" ht="12.75"/>
    <row r="579" s="306" customFormat="1" ht="12.75"/>
    <row r="580" s="306" customFormat="1" ht="12.75"/>
    <row r="581" s="306" customFormat="1" ht="12.75"/>
    <row r="582" s="306" customFormat="1" ht="12.75"/>
    <row r="583" s="306" customFormat="1" ht="12.75"/>
    <row r="584" s="306" customFormat="1" ht="12.75"/>
    <row r="585" s="306" customFormat="1" ht="12.75"/>
    <row r="586" s="306" customFormat="1" ht="12.75"/>
    <row r="587" s="306" customFormat="1" ht="12.75"/>
    <row r="588" s="306" customFormat="1" ht="12.75"/>
    <row r="589" s="306" customFormat="1" ht="12.75"/>
    <row r="590" s="306" customFormat="1" ht="12.75"/>
    <row r="591" s="306" customFormat="1" ht="12.75"/>
    <row r="592" s="306" customFormat="1" ht="12.75"/>
    <row r="593" s="306" customFormat="1" ht="12.75"/>
    <row r="594" s="306" customFormat="1" ht="12.75"/>
    <row r="595" s="306" customFormat="1" ht="12.75"/>
    <row r="596" s="306" customFormat="1" ht="12.75"/>
    <row r="597" s="306" customFormat="1" ht="12.75"/>
    <row r="598" s="306" customFormat="1" ht="12.75"/>
    <row r="599" s="306" customFormat="1" ht="12.75"/>
    <row r="600" s="306" customFormat="1" ht="12.75"/>
    <row r="601" s="306" customFormat="1" ht="12.75"/>
    <row r="602" s="306" customFormat="1" ht="12.75"/>
    <row r="603" s="306" customFormat="1" ht="12.75"/>
    <row r="604" s="306" customFormat="1" ht="12.75"/>
    <row r="605" s="306" customFormat="1" ht="12.75"/>
    <row r="606" s="306" customFormat="1" ht="12.75"/>
    <row r="607" s="306" customFormat="1" ht="12.75"/>
    <row r="608" s="306" customFormat="1" ht="12.75"/>
    <row r="609" s="306" customFormat="1" ht="12.75"/>
    <row r="610" s="306" customFormat="1" ht="12.75"/>
    <row r="611" s="306" customFormat="1" ht="12.75"/>
    <row r="612" s="306" customFormat="1" ht="12.75"/>
    <row r="613" s="306" customFormat="1" ht="12.75"/>
    <row r="614" s="306" customFormat="1" ht="12.75"/>
    <row r="615" s="306" customFormat="1" ht="12.75"/>
    <row r="616" s="306" customFormat="1" ht="12.75"/>
    <row r="617" s="306" customFormat="1" ht="12.75"/>
    <row r="618" s="306" customFormat="1" ht="12.75"/>
    <row r="619" s="306" customFormat="1" ht="12.75"/>
    <row r="620" s="306" customFormat="1" ht="12.75"/>
    <row r="621" s="306" customFormat="1" ht="12.75"/>
    <row r="622" s="306" customFormat="1" ht="12.75"/>
    <row r="623" s="306" customFormat="1" ht="12.75"/>
    <row r="624" s="306" customFormat="1" ht="12.75"/>
    <row r="625" s="306" customFormat="1" ht="12.75"/>
    <row r="626" s="306" customFormat="1" ht="12.75"/>
    <row r="627" s="306" customFormat="1" ht="12.75"/>
    <row r="628" s="306" customFormat="1" ht="12.75"/>
    <row r="629" s="306" customFormat="1" ht="12.75"/>
    <row r="630" s="306" customFormat="1" ht="12.75"/>
    <row r="631" s="306" customFormat="1" ht="12.75"/>
    <row r="632" s="306" customFormat="1" ht="12.75"/>
    <row r="633" s="306" customFormat="1" ht="12.75"/>
    <row r="634" s="306" customFormat="1" ht="12.75"/>
    <row r="635" s="306" customFormat="1" ht="12.75"/>
    <row r="636" s="306" customFormat="1" ht="12.75"/>
    <row r="637" s="306" customFormat="1" ht="12.75"/>
    <row r="638" s="306" customFormat="1" ht="12.75"/>
    <row r="639" s="306" customFormat="1" ht="12.75"/>
    <row r="640" s="306" customFormat="1" ht="12.75"/>
    <row r="641" s="306" customFormat="1" ht="12.75"/>
    <row r="642" s="306" customFormat="1" ht="12.75"/>
    <row r="643" s="306" customFormat="1" ht="12.75"/>
    <row r="644" s="306" customFormat="1" ht="12.75"/>
    <row r="645" s="306" customFormat="1" ht="12.75"/>
    <row r="646" s="306" customFormat="1" ht="12.75"/>
    <row r="647" s="306" customFormat="1" ht="12.75"/>
    <row r="648" s="306" customFormat="1" ht="12.75"/>
    <row r="649" s="306" customFormat="1" ht="12.75"/>
    <row r="650" s="306" customFormat="1" ht="12.75"/>
    <row r="651" s="306" customFormat="1" ht="12.75"/>
    <row r="652" s="306" customFormat="1" ht="12.75"/>
    <row r="653" s="306" customFormat="1" ht="12.75"/>
    <row r="654" s="306" customFormat="1" ht="12.75"/>
    <row r="655" s="306" customFormat="1" ht="12.75"/>
    <row r="656" s="306" customFormat="1" ht="12.75"/>
    <row r="657" s="306" customFormat="1" ht="12.75"/>
    <row r="658" s="306" customFormat="1" ht="12.75"/>
    <row r="659" s="306" customFormat="1" ht="12.75"/>
    <row r="660" s="306" customFormat="1" ht="12.75"/>
    <row r="661" s="306" customFormat="1" ht="12.75"/>
    <row r="662" s="306" customFormat="1" ht="12.75"/>
    <row r="663" s="306" customFormat="1" ht="12.75"/>
    <row r="664" s="306" customFormat="1" ht="12.75"/>
    <row r="665" s="306" customFormat="1" ht="12.75"/>
    <row r="666" s="306" customFormat="1" ht="12.75"/>
    <row r="667" s="306" customFormat="1" ht="12.75"/>
    <row r="668" s="306" customFormat="1" ht="12.75"/>
    <row r="669" s="306" customFormat="1" ht="12.75"/>
    <row r="670" s="306" customFormat="1" ht="12.75"/>
    <row r="671" s="306" customFormat="1" ht="12.75"/>
    <row r="672" s="306" customFormat="1" ht="12.75"/>
    <row r="673" s="306" customFormat="1" ht="12.75"/>
    <row r="674" s="306" customFormat="1" ht="12.75"/>
    <row r="675" s="306" customFormat="1" ht="12.75"/>
    <row r="676" s="306" customFormat="1" ht="12.75"/>
    <row r="677" s="306" customFormat="1" ht="12.75"/>
    <row r="678" s="306" customFormat="1" ht="12.75"/>
    <row r="679" s="306" customFormat="1" ht="12.75"/>
    <row r="680" s="306" customFormat="1" ht="12.75"/>
    <row r="681" s="306" customFormat="1" ht="12.75"/>
    <row r="682" s="306" customFormat="1" ht="12.75"/>
    <row r="683" s="306" customFormat="1" ht="12.75"/>
    <row r="684" s="306" customFormat="1" ht="12.75"/>
    <row r="685" s="306" customFormat="1" ht="12.75"/>
    <row r="686" s="306" customFormat="1" ht="12.75"/>
    <row r="687" s="306" customFormat="1" ht="12.75"/>
    <row r="688" s="306" customFormat="1" ht="12.75"/>
    <row r="689" s="306" customFormat="1" ht="12.75"/>
    <row r="690" s="306" customFormat="1" ht="12.75"/>
    <row r="691" s="306" customFormat="1" ht="12.75"/>
    <row r="692" s="306" customFormat="1" ht="12.75"/>
    <row r="693" s="306" customFormat="1" ht="12.75"/>
    <row r="694" s="306" customFormat="1" ht="12.75"/>
    <row r="695" s="306" customFormat="1" ht="12.75"/>
    <row r="696" s="306" customFormat="1" ht="12.75"/>
    <row r="697" s="306" customFormat="1" ht="12.75"/>
    <row r="698" s="306" customFormat="1" ht="12.75"/>
    <row r="699" s="306" customFormat="1" ht="12.75"/>
    <row r="700" s="306" customFormat="1" ht="12.75"/>
    <row r="701" s="306" customFormat="1" ht="12.75"/>
    <row r="702" s="306" customFormat="1" ht="12.75"/>
    <row r="703" s="306" customFormat="1" ht="12.75"/>
    <row r="704" s="306" customFormat="1" ht="12.75"/>
  </sheetData>
  <sheetProtection/>
  <mergeCells count="11">
    <mergeCell ref="E15:F15"/>
    <mergeCell ref="A50:A51"/>
    <mergeCell ref="A103:A104"/>
    <mergeCell ref="A22:A23"/>
    <mergeCell ref="A39:A40"/>
    <mergeCell ref="A53:A54"/>
    <mergeCell ref="A12:F12"/>
    <mergeCell ref="A15:A16"/>
    <mergeCell ref="B15:B16"/>
    <mergeCell ref="C15:C16"/>
    <mergeCell ref="D15:D16"/>
  </mergeCells>
  <printOptions/>
  <pageMargins left="0.7874015748031497" right="0" top="0.5905511811023623" bottom="0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I102"/>
  <sheetViews>
    <sheetView zoomScalePageLayoutView="0" workbookViewId="0" topLeftCell="A47">
      <selection activeCell="D47" sqref="D47"/>
    </sheetView>
  </sheetViews>
  <sheetFormatPr defaultColWidth="8.00390625" defaultRowHeight="12.75"/>
  <cols>
    <col min="1" max="1" width="51.50390625" style="15" customWidth="1"/>
    <col min="2" max="2" width="7.50390625" style="15" customWidth="1"/>
    <col min="3" max="3" width="7.25390625" style="15" customWidth="1"/>
    <col min="4" max="4" width="15.625" style="15" customWidth="1"/>
    <col min="5" max="5" width="15.00390625" style="15" customWidth="1"/>
    <col min="6" max="6" width="14.50390625" style="15" customWidth="1"/>
    <col min="7" max="7" width="8.125" style="15" customWidth="1"/>
    <col min="8" max="8" width="3.50390625" style="15" customWidth="1"/>
    <col min="9" max="9" width="10.25390625" style="15" hidden="1" customWidth="1"/>
    <col min="10" max="16384" width="8.00390625" style="15" customWidth="1"/>
  </cols>
  <sheetData>
    <row r="1" ht="13.5">
      <c r="E1" s="118" t="s">
        <v>317</v>
      </c>
    </row>
    <row r="2" ht="13.5">
      <c r="E2" s="119" t="s">
        <v>239</v>
      </c>
    </row>
    <row r="3" ht="12.75">
      <c r="E3" s="117" t="s">
        <v>52</v>
      </c>
    </row>
    <row r="4" ht="13.5">
      <c r="E4" s="119" t="s">
        <v>314</v>
      </c>
    </row>
    <row r="6" spans="1:7" ht="16.5" customHeight="1">
      <c r="A6" s="14"/>
      <c r="B6" s="535"/>
      <c r="C6" s="535"/>
      <c r="D6" s="535"/>
      <c r="E6" s="118" t="s">
        <v>94</v>
      </c>
      <c r="F6" s="118"/>
      <c r="G6" s="118"/>
    </row>
    <row r="7" spans="1:7" ht="14.25" customHeight="1">
      <c r="A7" s="14"/>
      <c r="B7" s="536"/>
      <c r="C7" s="536"/>
      <c r="D7" s="536"/>
      <c r="E7" s="119" t="s">
        <v>239</v>
      </c>
      <c r="F7" s="119"/>
      <c r="G7" s="119"/>
    </row>
    <row r="8" spans="1:7" ht="13.5" customHeight="1">
      <c r="A8" s="14"/>
      <c r="B8" s="549"/>
      <c r="C8" s="549"/>
      <c r="D8" s="549"/>
      <c r="E8" s="117" t="s">
        <v>52</v>
      </c>
      <c r="F8" s="117"/>
      <c r="G8" s="117"/>
    </row>
    <row r="9" spans="1:7" ht="14.25" customHeight="1">
      <c r="A9" s="14"/>
      <c r="B9" s="536"/>
      <c r="C9" s="536"/>
      <c r="D9" s="536"/>
      <c r="E9" s="119" t="s">
        <v>312</v>
      </c>
      <c r="F9" s="119"/>
      <c r="G9" s="119"/>
    </row>
    <row r="10" spans="1:5" s="18" customFormat="1" ht="66.75" customHeight="1">
      <c r="A10" s="550" t="s">
        <v>302</v>
      </c>
      <c r="B10" s="550"/>
      <c r="C10" s="550"/>
      <c r="D10" s="550"/>
      <c r="E10" s="17"/>
    </row>
    <row r="11" spans="1:6" s="18" customFormat="1" ht="11.25" customHeight="1">
      <c r="A11" s="16"/>
      <c r="B11" s="16"/>
      <c r="C11" s="16"/>
      <c r="D11" s="16"/>
      <c r="E11" s="17"/>
      <c r="F11" s="1" t="s">
        <v>235</v>
      </c>
    </row>
    <row r="12" spans="1:3" ht="10.5" customHeight="1">
      <c r="A12" s="19"/>
      <c r="B12" s="20"/>
      <c r="C12" s="20"/>
    </row>
    <row r="13" spans="1:6" ht="28.5" customHeight="1">
      <c r="A13" s="36" t="s">
        <v>221</v>
      </c>
      <c r="B13" s="37" t="s">
        <v>240</v>
      </c>
      <c r="C13" s="38" t="s">
        <v>241</v>
      </c>
      <c r="D13" s="45" t="s">
        <v>105</v>
      </c>
      <c r="E13" s="109" t="s">
        <v>46</v>
      </c>
      <c r="F13" s="39" t="s">
        <v>47</v>
      </c>
    </row>
    <row r="14" spans="1:6" ht="28.5" customHeight="1">
      <c r="A14" s="40"/>
      <c r="B14" s="41"/>
      <c r="C14" s="42"/>
      <c r="D14" s="46"/>
      <c r="E14" s="43" t="s">
        <v>251</v>
      </c>
      <c r="F14" s="44" t="s">
        <v>252</v>
      </c>
    </row>
    <row r="15" spans="1:6" ht="13.5" customHeight="1">
      <c r="A15" s="32">
        <v>1</v>
      </c>
      <c r="B15" s="33">
        <v>2</v>
      </c>
      <c r="C15" s="33">
        <v>3</v>
      </c>
      <c r="D15" s="32">
        <v>4</v>
      </c>
      <c r="E15" s="34"/>
      <c r="F15" s="35"/>
    </row>
    <row r="16" spans="1:6" s="22" customFormat="1" ht="15" customHeight="1">
      <c r="A16" s="111" t="s">
        <v>228</v>
      </c>
      <c r="B16" s="21">
        <v>1</v>
      </c>
      <c r="C16" s="21">
        <v>0</v>
      </c>
      <c r="D16" s="346">
        <f>D17+D18+D19+D23+D24+D20+D21</f>
        <v>11596025.71</v>
      </c>
      <c r="E16" s="346">
        <f>E17+E18+E19+E23+E24+E20</f>
        <v>10572811</v>
      </c>
      <c r="F16" s="346">
        <f>F17+F18+F19+F23+F24+F20</f>
        <v>9526038</v>
      </c>
    </row>
    <row r="17" spans="1:6" ht="49.5" customHeight="1">
      <c r="A17" s="112" t="s">
        <v>3</v>
      </c>
      <c r="B17" s="23">
        <v>1</v>
      </c>
      <c r="C17" s="23">
        <v>2</v>
      </c>
      <c r="D17" s="347">
        <v>1254401</v>
      </c>
      <c r="E17" s="347">
        <v>1254401</v>
      </c>
      <c r="F17" s="347">
        <v>1254401</v>
      </c>
    </row>
    <row r="18" spans="1:6" ht="63.75" customHeight="1">
      <c r="A18" s="112" t="s">
        <v>242</v>
      </c>
      <c r="B18" s="23">
        <v>1</v>
      </c>
      <c r="C18" s="23">
        <v>3</v>
      </c>
      <c r="D18" s="347">
        <v>5000</v>
      </c>
      <c r="E18" s="347">
        <v>5000</v>
      </c>
      <c r="F18" s="347">
        <v>5000</v>
      </c>
    </row>
    <row r="19" spans="1:6" ht="66" customHeight="1">
      <c r="A19" s="112" t="s">
        <v>4</v>
      </c>
      <c r="B19" s="23">
        <v>1</v>
      </c>
      <c r="C19" s="23">
        <v>4</v>
      </c>
      <c r="D19" s="347">
        <v>5040374.71</v>
      </c>
      <c r="E19" s="347">
        <v>3997260</v>
      </c>
      <c r="F19" s="347">
        <v>3697257</v>
      </c>
    </row>
    <row r="20" spans="1:6" s="108" customFormat="1" ht="0.75" customHeight="1" hidden="1">
      <c r="A20" s="113" t="s">
        <v>38</v>
      </c>
      <c r="B20" s="107">
        <v>1</v>
      </c>
      <c r="C20" s="107">
        <v>4</v>
      </c>
      <c r="D20" s="348"/>
      <c r="E20" s="348"/>
      <c r="F20" s="348"/>
    </row>
    <row r="21" spans="1:6" s="108" customFormat="1" ht="15" customHeight="1" hidden="1">
      <c r="A21" s="113" t="s">
        <v>37</v>
      </c>
      <c r="B21" s="107">
        <v>1</v>
      </c>
      <c r="C21" s="107">
        <v>7</v>
      </c>
      <c r="D21" s="348"/>
      <c r="E21" s="348">
        <v>0</v>
      </c>
      <c r="F21" s="348">
        <v>0</v>
      </c>
    </row>
    <row r="22" spans="1:6" s="108" customFormat="1" ht="15.75" customHeight="1" hidden="1">
      <c r="A22" s="113" t="s">
        <v>38</v>
      </c>
      <c r="B22" s="107">
        <v>1</v>
      </c>
      <c r="C22" s="107">
        <v>4</v>
      </c>
      <c r="D22" s="348"/>
      <c r="E22" s="348"/>
      <c r="F22" s="348"/>
    </row>
    <row r="23" spans="1:6" ht="14.25" customHeight="1">
      <c r="A23" s="112" t="s">
        <v>229</v>
      </c>
      <c r="B23" s="23">
        <v>1</v>
      </c>
      <c r="C23" s="23">
        <v>11</v>
      </c>
      <c r="D23" s="347">
        <v>80000</v>
      </c>
      <c r="E23" s="347">
        <v>80000</v>
      </c>
      <c r="F23" s="347">
        <v>80000</v>
      </c>
    </row>
    <row r="24" spans="1:6" ht="15" customHeight="1">
      <c r="A24" s="112" t="s">
        <v>230</v>
      </c>
      <c r="B24" s="23">
        <v>1</v>
      </c>
      <c r="C24" s="23">
        <v>13</v>
      </c>
      <c r="D24" s="347">
        <v>5216250</v>
      </c>
      <c r="E24" s="347">
        <v>5236150</v>
      </c>
      <c r="F24" s="347">
        <v>4489380</v>
      </c>
    </row>
    <row r="25" spans="1:6" s="25" customFormat="1" ht="27.75" customHeight="1">
      <c r="A25" s="114" t="s">
        <v>237</v>
      </c>
      <c r="B25" s="24">
        <v>2</v>
      </c>
      <c r="C25" s="24">
        <v>0</v>
      </c>
      <c r="D25" s="349">
        <f>D26</f>
        <v>189200</v>
      </c>
      <c r="E25" s="349">
        <f>E26</f>
        <v>189200</v>
      </c>
      <c r="F25" s="349">
        <f>F26</f>
        <v>189200</v>
      </c>
    </row>
    <row r="26" spans="1:6" ht="20.25" customHeight="1">
      <c r="A26" s="112" t="s">
        <v>238</v>
      </c>
      <c r="B26" s="23">
        <v>2</v>
      </c>
      <c r="C26" s="23">
        <v>3</v>
      </c>
      <c r="D26" s="347">
        <v>189200</v>
      </c>
      <c r="E26" s="347">
        <v>189200</v>
      </c>
      <c r="F26" s="347">
        <v>189200</v>
      </c>
    </row>
    <row r="27" spans="1:6" s="22" customFormat="1" ht="30.75">
      <c r="A27" s="114" t="s">
        <v>231</v>
      </c>
      <c r="B27" s="26">
        <v>3</v>
      </c>
      <c r="C27" s="26">
        <v>0</v>
      </c>
      <c r="D27" s="346">
        <f>D29+D28+D30</f>
        <v>4025267</v>
      </c>
      <c r="E27" s="346">
        <f>E29+E28+E30</f>
        <v>296630</v>
      </c>
      <c r="F27" s="346">
        <f>F29+F28+F30</f>
        <v>266630</v>
      </c>
    </row>
    <row r="28" spans="1:6" ht="21" customHeight="1">
      <c r="A28" s="112" t="s">
        <v>24</v>
      </c>
      <c r="B28" s="23">
        <v>3</v>
      </c>
      <c r="C28" s="23">
        <v>4</v>
      </c>
      <c r="D28" s="347">
        <v>15200</v>
      </c>
      <c r="E28" s="347">
        <v>15200</v>
      </c>
      <c r="F28" s="347">
        <v>15200</v>
      </c>
    </row>
    <row r="29" spans="1:6" ht="45.75" customHeight="1">
      <c r="A29" s="112" t="s">
        <v>12</v>
      </c>
      <c r="B29" s="23">
        <v>3</v>
      </c>
      <c r="C29" s="23">
        <v>9</v>
      </c>
      <c r="D29" s="347">
        <v>980000</v>
      </c>
      <c r="E29" s="347">
        <v>260000</v>
      </c>
      <c r="F29" s="347">
        <v>230000</v>
      </c>
    </row>
    <row r="30" spans="1:6" ht="32.25" customHeight="1">
      <c r="A30" s="112" t="s">
        <v>43</v>
      </c>
      <c r="B30" s="23">
        <v>3</v>
      </c>
      <c r="C30" s="23">
        <v>14</v>
      </c>
      <c r="D30" s="347">
        <v>3030067</v>
      </c>
      <c r="E30" s="347">
        <v>21430</v>
      </c>
      <c r="F30" s="347">
        <v>21430</v>
      </c>
    </row>
    <row r="31" spans="1:6" s="22" customFormat="1" ht="15">
      <c r="A31" s="114" t="s">
        <v>232</v>
      </c>
      <c r="B31" s="26">
        <v>4</v>
      </c>
      <c r="C31" s="26">
        <v>0</v>
      </c>
      <c r="D31" s="346">
        <f>D33+D34+D35+D32</f>
        <v>10394673.73</v>
      </c>
      <c r="E31" s="346">
        <f>E33+E34+E35</f>
        <v>3606905</v>
      </c>
      <c r="F31" s="346">
        <f>F33+F34+F35</f>
        <v>3824260</v>
      </c>
    </row>
    <row r="32" spans="1:6" ht="15">
      <c r="A32" s="112" t="s">
        <v>330</v>
      </c>
      <c r="B32" s="23">
        <v>4</v>
      </c>
      <c r="C32" s="23">
        <v>1</v>
      </c>
      <c r="D32" s="347">
        <v>113123.23</v>
      </c>
      <c r="E32" s="347"/>
      <c r="F32" s="347"/>
    </row>
    <row r="33" spans="1:6" s="22" customFormat="1" ht="15">
      <c r="A33" s="112" t="s">
        <v>50</v>
      </c>
      <c r="B33" s="60">
        <v>4</v>
      </c>
      <c r="C33" s="60">
        <v>9</v>
      </c>
      <c r="D33" s="350">
        <v>8867339</v>
      </c>
      <c r="E33" s="350">
        <v>3045105</v>
      </c>
      <c r="F33" s="350">
        <v>3197360</v>
      </c>
    </row>
    <row r="34" spans="1:6" ht="19.5" customHeight="1">
      <c r="A34" s="112" t="s">
        <v>243</v>
      </c>
      <c r="B34" s="23">
        <v>4</v>
      </c>
      <c r="C34" s="23">
        <v>10</v>
      </c>
      <c r="D34" s="347">
        <v>953561.5</v>
      </c>
      <c r="E34" s="347">
        <v>561800</v>
      </c>
      <c r="F34" s="347">
        <v>626900</v>
      </c>
    </row>
    <row r="35" spans="1:6" ht="16.5" customHeight="1">
      <c r="A35" s="112" t="s">
        <v>23</v>
      </c>
      <c r="B35" s="23">
        <v>4</v>
      </c>
      <c r="C35" s="23">
        <v>12</v>
      </c>
      <c r="D35" s="347">
        <v>460650</v>
      </c>
      <c r="E35" s="347"/>
      <c r="F35" s="347">
        <v>0</v>
      </c>
    </row>
    <row r="36" spans="1:6" s="22" customFormat="1" ht="15">
      <c r="A36" s="114" t="s">
        <v>233</v>
      </c>
      <c r="B36" s="26">
        <v>5</v>
      </c>
      <c r="C36" s="26">
        <v>0</v>
      </c>
      <c r="D36" s="346">
        <f>D37+D38+D41</f>
        <v>32668470.98</v>
      </c>
      <c r="E36" s="346">
        <f>E37+E38+E41</f>
        <v>5333414</v>
      </c>
      <c r="F36" s="346">
        <f>F37+F38+F41</f>
        <v>5420362</v>
      </c>
    </row>
    <row r="37" spans="1:6" s="25" customFormat="1" ht="15" customHeight="1">
      <c r="A37" s="112" t="s">
        <v>18</v>
      </c>
      <c r="B37" s="60">
        <v>5</v>
      </c>
      <c r="C37" s="60">
        <v>1</v>
      </c>
      <c r="D37" s="476">
        <v>13262679.83</v>
      </c>
      <c r="E37" s="476">
        <v>2927180</v>
      </c>
      <c r="F37" s="476">
        <v>3042270</v>
      </c>
    </row>
    <row r="38" spans="1:9" s="104" customFormat="1" ht="15" customHeight="1">
      <c r="A38" s="112" t="s">
        <v>25</v>
      </c>
      <c r="B38" s="60">
        <v>5</v>
      </c>
      <c r="C38" s="60">
        <v>2</v>
      </c>
      <c r="D38" s="477">
        <v>15786085.65</v>
      </c>
      <c r="E38" s="477">
        <v>1857640</v>
      </c>
      <c r="F38" s="477">
        <v>1929550</v>
      </c>
      <c r="I38" s="104">
        <f>28396.5-85185</f>
        <v>-56788.5</v>
      </c>
    </row>
    <row r="39" spans="1:6" ht="2.25" customHeight="1" hidden="1">
      <c r="A39" s="112" t="s">
        <v>25</v>
      </c>
      <c r="B39" s="60">
        <v>5</v>
      </c>
      <c r="C39" s="60">
        <v>2</v>
      </c>
      <c r="D39" s="351">
        <f>66841.3-515.6</f>
        <v>66325.7</v>
      </c>
      <c r="E39" s="351"/>
      <c r="F39" s="351"/>
    </row>
    <row r="40" spans="1:6" ht="13.5" customHeight="1" hidden="1">
      <c r="A40" s="112" t="s">
        <v>25</v>
      </c>
      <c r="B40" s="60">
        <v>5</v>
      </c>
      <c r="C40" s="60">
        <v>2</v>
      </c>
      <c r="D40" s="351"/>
      <c r="E40" s="351"/>
      <c r="F40" s="351"/>
    </row>
    <row r="41" spans="1:6" s="25" customFormat="1" ht="17.25" customHeight="1">
      <c r="A41" s="112" t="s">
        <v>5</v>
      </c>
      <c r="B41" s="60">
        <v>5</v>
      </c>
      <c r="C41" s="60">
        <v>3</v>
      </c>
      <c r="D41" s="350">
        <v>3619705.5</v>
      </c>
      <c r="E41" s="350">
        <v>548594</v>
      </c>
      <c r="F41" s="350">
        <v>448542</v>
      </c>
    </row>
    <row r="42" spans="1:6" ht="11.25" customHeight="1" hidden="1">
      <c r="A42" s="115" t="s">
        <v>19</v>
      </c>
      <c r="B42" s="116">
        <v>5</v>
      </c>
      <c r="C42" s="116">
        <v>3</v>
      </c>
      <c r="D42" s="351">
        <v>0</v>
      </c>
      <c r="E42" s="351">
        <v>798</v>
      </c>
      <c r="F42" s="351">
        <v>978</v>
      </c>
    </row>
    <row r="43" spans="1:6" ht="15" customHeight="1" hidden="1">
      <c r="A43" s="115" t="s">
        <v>20</v>
      </c>
      <c r="B43" s="116">
        <v>5</v>
      </c>
      <c r="C43" s="116">
        <v>3</v>
      </c>
      <c r="D43" s="351">
        <v>364</v>
      </c>
      <c r="E43" s="351">
        <v>280</v>
      </c>
      <c r="F43" s="351">
        <v>280</v>
      </c>
    </row>
    <row r="44" spans="1:6" ht="21.75" customHeight="1" hidden="1">
      <c r="A44" s="115" t="s">
        <v>26</v>
      </c>
      <c r="B44" s="116">
        <v>5</v>
      </c>
      <c r="C44" s="116">
        <v>3</v>
      </c>
      <c r="D44" s="351">
        <v>0</v>
      </c>
      <c r="E44" s="351">
        <v>7659</v>
      </c>
      <c r="F44" s="351">
        <v>7659</v>
      </c>
    </row>
    <row r="45" spans="1:6" s="78" customFormat="1" ht="20.25" customHeight="1" hidden="1">
      <c r="A45" s="114" t="s">
        <v>32</v>
      </c>
      <c r="B45" s="24">
        <v>6</v>
      </c>
      <c r="C45" s="24">
        <v>0</v>
      </c>
      <c r="D45" s="349">
        <f>D46</f>
        <v>0</v>
      </c>
      <c r="E45" s="349">
        <f>E46</f>
        <v>0</v>
      </c>
      <c r="F45" s="349">
        <f>F46</f>
        <v>0</v>
      </c>
    </row>
    <row r="46" spans="1:6" s="79" customFormat="1" ht="30.75" customHeight="1" hidden="1">
      <c r="A46" s="112" t="s">
        <v>33</v>
      </c>
      <c r="B46" s="60">
        <v>6</v>
      </c>
      <c r="C46" s="60">
        <v>5</v>
      </c>
      <c r="D46" s="350">
        <v>0</v>
      </c>
      <c r="E46" s="350"/>
      <c r="F46" s="350"/>
    </row>
    <row r="47" spans="1:6" s="22" customFormat="1" ht="15" customHeight="1">
      <c r="A47" s="114" t="s">
        <v>13</v>
      </c>
      <c r="B47" s="26">
        <v>8</v>
      </c>
      <c r="C47" s="26">
        <v>0</v>
      </c>
      <c r="D47" s="346">
        <f>D48+D49+D61+D62+D63</f>
        <v>9057808</v>
      </c>
      <c r="E47" s="346">
        <f>E48+E49+E61+E62+E63</f>
        <v>4948630</v>
      </c>
      <c r="F47" s="346">
        <f>F48+F49+F61+F62+F63</f>
        <v>4542420</v>
      </c>
    </row>
    <row r="48" spans="1:6" ht="15.75" customHeight="1">
      <c r="A48" s="112" t="s">
        <v>244</v>
      </c>
      <c r="B48" s="23">
        <v>8</v>
      </c>
      <c r="C48" s="23">
        <v>1</v>
      </c>
      <c r="D48" s="347">
        <v>8392682</v>
      </c>
      <c r="E48" s="347">
        <v>4564940</v>
      </c>
      <c r="F48" s="347">
        <v>4158730</v>
      </c>
    </row>
    <row r="49" spans="1:6" ht="18" customHeight="1">
      <c r="A49" s="112" t="s">
        <v>245</v>
      </c>
      <c r="B49" s="23">
        <v>8</v>
      </c>
      <c r="C49" s="23">
        <v>2</v>
      </c>
      <c r="D49" s="347">
        <v>665126</v>
      </c>
      <c r="E49" s="347">
        <v>383690</v>
      </c>
      <c r="F49" s="347">
        <v>383690</v>
      </c>
    </row>
    <row r="50" spans="1:6" s="22" customFormat="1" ht="15.75" customHeight="1">
      <c r="A50" s="50" t="s">
        <v>14</v>
      </c>
      <c r="B50" s="61" t="s">
        <v>15</v>
      </c>
      <c r="C50" s="57">
        <v>0</v>
      </c>
      <c r="D50" s="346">
        <f>D51</f>
        <v>2315000</v>
      </c>
      <c r="E50" s="346">
        <f>E51</f>
        <v>300000</v>
      </c>
      <c r="F50" s="346">
        <f>F51</f>
        <v>300000</v>
      </c>
    </row>
    <row r="51" spans="1:6" ht="17.25" customHeight="1">
      <c r="A51" s="51" t="s">
        <v>16</v>
      </c>
      <c r="B51" s="56" t="s">
        <v>15</v>
      </c>
      <c r="C51" s="56" t="s">
        <v>17</v>
      </c>
      <c r="D51" s="352">
        <v>2315000</v>
      </c>
      <c r="E51" s="352">
        <v>300000</v>
      </c>
      <c r="F51" s="352">
        <v>300000</v>
      </c>
    </row>
    <row r="52" spans="1:6" ht="18.75" customHeight="1">
      <c r="A52" s="114" t="s">
        <v>246</v>
      </c>
      <c r="B52" s="57">
        <v>11</v>
      </c>
      <c r="C52" s="57">
        <v>0</v>
      </c>
      <c r="D52" s="346">
        <f>D53</f>
        <v>2149542</v>
      </c>
      <c r="E52" s="346">
        <f>E53</f>
        <v>2185150</v>
      </c>
      <c r="F52" s="346">
        <f>F53</f>
        <v>1778640</v>
      </c>
    </row>
    <row r="53" spans="1:6" ht="31.5" customHeight="1" thickBot="1">
      <c r="A53" s="472" t="s">
        <v>48</v>
      </c>
      <c r="B53" s="62">
        <v>11</v>
      </c>
      <c r="C53" s="62">
        <v>1</v>
      </c>
      <c r="D53" s="353">
        <v>2149542</v>
      </c>
      <c r="E53" s="353">
        <v>2185150</v>
      </c>
      <c r="F53" s="353">
        <v>1778640</v>
      </c>
    </row>
    <row r="54" spans="1:6" ht="15.75" customHeight="1" thickBot="1">
      <c r="A54" s="473" t="s">
        <v>247</v>
      </c>
      <c r="B54" s="474"/>
      <c r="C54" s="474"/>
      <c r="D54" s="475">
        <f>D89+D50+D47+D36+D31+D27+D16+D25+D52+D45</f>
        <v>72395987.42000002</v>
      </c>
      <c r="E54" s="354">
        <f>E89+E50+E47+E36+E31+E27+E16+E25+E52+E45</f>
        <v>27432740</v>
      </c>
      <c r="F54" s="354">
        <f>F89+F50+F47+F36+F31+F27+F16+F25+F52+F45</f>
        <v>25847550</v>
      </c>
    </row>
    <row r="55" spans="4:6" ht="15.75" customHeight="1">
      <c r="D55" s="30"/>
      <c r="E55" s="30"/>
      <c r="F55" s="30"/>
    </row>
    <row r="56" spans="4:6" ht="15.75" customHeight="1">
      <c r="D56" s="30">
        <f>D54-72395987.42</f>
        <v>0</v>
      </c>
      <c r="E56" s="30"/>
      <c r="F56" s="30"/>
    </row>
    <row r="57" spans="1:6" ht="12.75">
      <c r="A57" s="49"/>
      <c r="B57" s="49"/>
      <c r="C57" s="49"/>
      <c r="D57" s="128"/>
      <c r="E57" s="128"/>
      <c r="F57" s="128"/>
    </row>
    <row r="58" spans="1:6" ht="12.75">
      <c r="A58" s="49"/>
      <c r="B58" s="49"/>
      <c r="C58" s="49"/>
      <c r="D58" s="128"/>
      <c r="E58" s="128"/>
      <c r="F58" s="128"/>
    </row>
    <row r="59" spans="1:6" ht="12.75">
      <c r="A59" s="49"/>
      <c r="B59" s="49"/>
      <c r="C59" s="49"/>
      <c r="D59" s="128"/>
      <c r="E59" s="128"/>
      <c r="F59" s="128"/>
    </row>
    <row r="60" spans="1:6" ht="12.75">
      <c r="A60" s="49"/>
      <c r="B60" s="49"/>
      <c r="C60" s="49"/>
      <c r="D60" s="49"/>
      <c r="E60" s="49"/>
      <c r="F60" s="49"/>
    </row>
    <row r="61" spans="1:6" ht="15" customHeight="1" hidden="1">
      <c r="A61" s="59"/>
      <c r="B61" s="48"/>
      <c r="C61" s="48"/>
      <c r="D61" s="53"/>
      <c r="E61" s="53"/>
      <c r="F61" s="53"/>
    </row>
    <row r="62" spans="1:6" ht="15.75" customHeight="1" hidden="1">
      <c r="A62" s="59"/>
      <c r="B62" s="48"/>
      <c r="C62" s="48"/>
      <c r="D62" s="53"/>
      <c r="E62" s="53"/>
      <c r="F62" s="53"/>
    </row>
    <row r="63" spans="1:6" ht="10.5" customHeight="1">
      <c r="A63" s="59"/>
      <c r="B63" s="48"/>
      <c r="C63" s="48"/>
      <c r="D63" s="53"/>
      <c r="E63" s="53"/>
      <c r="F63" s="53"/>
    </row>
    <row r="64" spans="1:6" ht="12.75">
      <c r="A64" s="49"/>
      <c r="B64" s="49"/>
      <c r="C64" s="49"/>
      <c r="D64" s="49"/>
      <c r="E64" s="49"/>
      <c r="F64" s="49"/>
    </row>
    <row r="65" spans="1:6" ht="12.75">
      <c r="A65" s="49"/>
      <c r="B65" s="49"/>
      <c r="C65" s="49"/>
      <c r="D65" s="49"/>
      <c r="E65" s="49"/>
      <c r="F65" s="49"/>
    </row>
    <row r="66" spans="1:6" ht="16.5" customHeight="1" hidden="1">
      <c r="A66" s="59"/>
      <c r="B66" s="48"/>
      <c r="C66" s="48"/>
      <c r="D66" s="52"/>
      <c r="E66" s="52"/>
      <c r="F66" s="52"/>
    </row>
    <row r="67" spans="1:6" ht="20.25" customHeight="1" hidden="1">
      <c r="A67" s="59"/>
      <c r="B67" s="48"/>
      <c r="C67" s="48"/>
      <c r="D67" s="52"/>
      <c r="E67" s="52"/>
      <c r="F67" s="52"/>
    </row>
    <row r="68" spans="1:6" ht="21" customHeight="1" hidden="1">
      <c r="A68" s="59"/>
      <c r="B68" s="48"/>
      <c r="C68" s="48"/>
      <c r="D68" s="52"/>
      <c r="E68" s="52"/>
      <c r="F68" s="52"/>
    </row>
    <row r="69" spans="1:6" ht="12.75">
      <c r="A69" s="49"/>
      <c r="B69" s="49"/>
      <c r="C69" s="49"/>
      <c r="D69" s="49"/>
      <c r="E69" s="49"/>
      <c r="F69" s="49"/>
    </row>
    <row r="70" spans="1:6" ht="12.75">
      <c r="A70" s="49"/>
      <c r="B70" s="49"/>
      <c r="C70" s="49"/>
      <c r="D70" s="49"/>
      <c r="E70" s="49"/>
      <c r="F70" s="49"/>
    </row>
    <row r="71" spans="1:6" ht="12.75">
      <c r="A71" s="49"/>
      <c r="B71" s="49"/>
      <c r="C71" s="49"/>
      <c r="D71" s="49"/>
      <c r="E71" s="49"/>
      <c r="F71" s="49"/>
    </row>
    <row r="72" spans="1:6" ht="12.75">
      <c r="A72" s="49"/>
      <c r="B72" s="49"/>
      <c r="C72" s="49"/>
      <c r="D72" s="49"/>
      <c r="E72" s="49"/>
      <c r="F72" s="49"/>
    </row>
    <row r="82" spans="1:6" ht="12.75">
      <c r="A82" s="49"/>
      <c r="B82" s="49"/>
      <c r="C82" s="49"/>
      <c r="D82" s="49"/>
      <c r="E82" s="49"/>
      <c r="F82" s="49"/>
    </row>
    <row r="83" spans="1:6" s="22" customFormat="1" ht="1.5" customHeight="1">
      <c r="A83" s="59"/>
      <c r="B83" s="48"/>
      <c r="C83" s="48"/>
      <c r="D83" s="52"/>
      <c r="E83" s="52"/>
      <c r="F83" s="52"/>
    </row>
    <row r="84" spans="1:6" ht="15" customHeight="1" hidden="1">
      <c r="A84" s="59"/>
      <c r="B84" s="48"/>
      <c r="C84" s="48"/>
      <c r="D84" s="53"/>
      <c r="E84" s="53"/>
      <c r="F84" s="53"/>
    </row>
    <row r="85" spans="1:6" ht="17.25" customHeight="1" hidden="1">
      <c r="A85" s="59"/>
      <c r="B85" s="48"/>
      <c r="C85" s="48"/>
      <c r="D85" s="53"/>
      <c r="E85" s="53"/>
      <c r="F85" s="53"/>
    </row>
    <row r="86" spans="1:6" ht="19.5" customHeight="1" hidden="1">
      <c r="A86" s="59"/>
      <c r="B86" s="48"/>
      <c r="C86" s="48"/>
      <c r="D86" s="53"/>
      <c r="E86" s="53"/>
      <c r="F86" s="53"/>
    </row>
    <row r="87" spans="1:6" ht="19.5" customHeight="1" hidden="1">
      <c r="A87" s="59"/>
      <c r="B87" s="48"/>
      <c r="C87" s="48"/>
      <c r="D87" s="53"/>
      <c r="E87" s="53"/>
      <c r="F87" s="53"/>
    </row>
    <row r="88" spans="1:6" ht="27" customHeight="1" hidden="1">
      <c r="A88" s="59"/>
      <c r="B88" s="48"/>
      <c r="C88" s="48"/>
      <c r="D88" s="53"/>
      <c r="E88" s="53"/>
      <c r="F88" s="53"/>
    </row>
    <row r="89" spans="1:6" s="22" customFormat="1" ht="15" hidden="1">
      <c r="A89" s="58"/>
      <c r="B89" s="54"/>
      <c r="C89" s="54"/>
      <c r="D89" s="55"/>
      <c r="E89" s="55"/>
      <c r="F89" s="55"/>
    </row>
    <row r="90" spans="1:6" ht="21" customHeight="1" hidden="1">
      <c r="A90" s="47"/>
      <c r="B90" s="48"/>
      <c r="C90" s="48"/>
      <c r="D90" s="53"/>
      <c r="E90" s="53"/>
      <c r="F90" s="53"/>
    </row>
    <row r="91" spans="1:6" ht="57.75" customHeight="1" hidden="1">
      <c r="A91" s="59"/>
      <c r="B91" s="48"/>
      <c r="C91" s="48"/>
      <c r="D91" s="53"/>
      <c r="E91" s="53"/>
      <c r="F91" s="53"/>
    </row>
    <row r="92" spans="1:6" ht="19.5" customHeight="1" hidden="1">
      <c r="A92" s="59"/>
      <c r="B92" s="48"/>
      <c r="C92" s="48"/>
      <c r="D92" s="53"/>
      <c r="E92" s="53"/>
      <c r="F92" s="53"/>
    </row>
    <row r="93" spans="1:6" ht="10.5" customHeight="1">
      <c r="A93" s="59"/>
      <c r="B93" s="48"/>
      <c r="C93" s="48"/>
      <c r="D93" s="53"/>
      <c r="E93" s="53"/>
      <c r="F93" s="53"/>
    </row>
    <row r="95" spans="1:4" ht="12.75">
      <c r="A95" s="27"/>
      <c r="B95" s="27"/>
      <c r="C95" s="27"/>
      <c r="D95" s="30"/>
    </row>
    <row r="96" spans="1:4" ht="15">
      <c r="A96" s="47"/>
      <c r="B96" s="48"/>
      <c r="C96" s="48"/>
      <c r="D96" s="31"/>
    </row>
    <row r="97" spans="1:3" ht="15">
      <c r="A97" s="58"/>
      <c r="B97" s="49"/>
      <c r="C97" s="49"/>
    </row>
    <row r="98" spans="1:3" ht="15">
      <c r="A98" s="59"/>
      <c r="B98" s="49"/>
      <c r="C98" s="49"/>
    </row>
    <row r="99" ht="12.75">
      <c r="D99" s="30"/>
    </row>
    <row r="102" ht="12.75">
      <c r="D102" s="30"/>
    </row>
  </sheetData>
  <sheetProtection/>
  <mergeCells count="5">
    <mergeCell ref="B8:D8"/>
    <mergeCell ref="A10:D10"/>
    <mergeCell ref="B6:D6"/>
    <mergeCell ref="B7:D7"/>
    <mergeCell ref="B9:D9"/>
  </mergeCells>
  <printOptions/>
  <pageMargins left="1.1811023622047245" right="0" top="0.7874015748031497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AP764"/>
  <sheetViews>
    <sheetView zoomScale="75" zoomScaleNormal="75" zoomScalePageLayoutView="0" workbookViewId="0" topLeftCell="A194">
      <selection activeCell="AA167" sqref="AA167"/>
    </sheetView>
  </sheetViews>
  <sheetFormatPr defaultColWidth="9.25390625" defaultRowHeight="12.75"/>
  <cols>
    <col min="1" max="1" width="36.50390625" style="95" customWidth="1"/>
    <col min="2" max="2" width="9.50390625" style="95" hidden="1" customWidth="1"/>
    <col min="3" max="3" width="6.75390625" style="95" hidden="1" customWidth="1"/>
    <col min="4" max="4" width="7.50390625" style="95" hidden="1" customWidth="1"/>
    <col min="5" max="5" width="3.00390625" style="95" hidden="1" customWidth="1"/>
    <col min="6" max="6" width="3.25390625" style="95" hidden="1" customWidth="1"/>
    <col min="7" max="7" width="5.50390625" style="95" hidden="1" customWidth="1"/>
    <col min="8" max="8" width="5.75390625" style="95" hidden="1" customWidth="1"/>
    <col min="9" max="9" width="3.50390625" style="95" hidden="1" customWidth="1"/>
    <col min="10" max="10" width="7.50390625" style="95" customWidth="1"/>
    <col min="11" max="11" width="6.50390625" style="95" customWidth="1"/>
    <col min="12" max="12" width="7.00390625" style="95" customWidth="1"/>
    <col min="13" max="13" width="12.50390625" style="95" customWidth="1"/>
    <col min="14" max="14" width="11.25390625" style="95" customWidth="1"/>
    <col min="15" max="15" width="16.50390625" style="95" hidden="1" customWidth="1"/>
    <col min="16" max="16" width="18.25390625" style="95" hidden="1" customWidth="1"/>
    <col min="17" max="17" width="0.2421875" style="95" hidden="1" customWidth="1"/>
    <col min="18" max="18" width="14.75390625" style="95" hidden="1" customWidth="1"/>
    <col min="19" max="19" width="13.75390625" style="95" hidden="1" customWidth="1"/>
    <col min="20" max="20" width="23.25390625" style="95" customWidth="1"/>
    <col min="21" max="21" width="16.25390625" style="95" customWidth="1"/>
    <col min="22" max="22" width="15.125" style="95" customWidth="1"/>
    <col min="23" max="23" width="20.125" style="95" hidden="1" customWidth="1"/>
    <col min="24" max="24" width="20.375" style="95" hidden="1" customWidth="1"/>
    <col min="25" max="25" width="19.625" style="95" hidden="1" customWidth="1"/>
    <col min="26" max="26" width="19.00390625" style="95" hidden="1" customWidth="1"/>
    <col min="27" max="27" width="19.375" style="95" customWidth="1"/>
    <col min="28" max="28" width="18.50390625" style="95" customWidth="1"/>
    <col min="29" max="29" width="17.50390625" style="95" customWidth="1"/>
    <col min="30" max="30" width="16.25390625" style="95" customWidth="1"/>
    <col min="31" max="31" width="15.375" style="95" customWidth="1"/>
    <col min="32" max="32" width="15.00390625" style="95" customWidth="1"/>
    <col min="33" max="33" width="13.875" style="95" customWidth="1"/>
    <col min="34" max="34" width="12.75390625" style="95" customWidth="1"/>
    <col min="35" max="35" width="12.00390625" style="95" customWidth="1"/>
    <col min="36" max="36" width="11.375" style="95" customWidth="1"/>
    <col min="37" max="37" width="10.50390625" style="95" customWidth="1"/>
    <col min="38" max="38" width="9.50390625" style="95" customWidth="1"/>
    <col min="39" max="16384" width="9.25390625" style="95" customWidth="1"/>
  </cols>
  <sheetData>
    <row r="1" ht="12.75">
      <c r="U1" s="175" t="s">
        <v>73</v>
      </c>
    </row>
    <row r="2" ht="12.75">
      <c r="U2" s="175" t="s">
        <v>239</v>
      </c>
    </row>
    <row r="3" ht="12.75">
      <c r="U3" s="175" t="s">
        <v>52</v>
      </c>
    </row>
    <row r="4" ht="12.75">
      <c r="U4" s="175" t="s">
        <v>314</v>
      </c>
    </row>
    <row r="6" spans="13:26" s="175" customFormat="1" ht="15" customHeight="1">
      <c r="M6" s="561"/>
      <c r="N6" s="561"/>
      <c r="O6" s="561"/>
      <c r="P6" s="561"/>
      <c r="Q6" s="561"/>
      <c r="R6" s="561"/>
      <c r="U6" s="175" t="s">
        <v>95</v>
      </c>
      <c r="V6" s="561"/>
      <c r="W6" s="561"/>
      <c r="X6" s="561"/>
      <c r="Y6" s="561"/>
      <c r="Z6" s="561"/>
    </row>
    <row r="7" spans="13:26" s="175" customFormat="1" ht="15" customHeight="1">
      <c r="M7" s="561"/>
      <c r="N7" s="561"/>
      <c r="O7" s="561"/>
      <c r="P7" s="561"/>
      <c r="Q7" s="561"/>
      <c r="R7" s="561"/>
      <c r="U7" s="175" t="s">
        <v>239</v>
      </c>
      <c r="V7" s="561"/>
      <c r="W7" s="561"/>
      <c r="X7" s="561"/>
      <c r="Y7" s="561"/>
      <c r="Z7" s="561"/>
    </row>
    <row r="8" spans="13:26" s="175" customFormat="1" ht="15" customHeight="1">
      <c r="M8" s="521"/>
      <c r="N8" s="521"/>
      <c r="O8" s="521"/>
      <c r="P8" s="521"/>
      <c r="Q8" s="521"/>
      <c r="R8" s="521"/>
      <c r="U8" s="175" t="s">
        <v>52</v>
      </c>
      <c r="V8" s="522"/>
      <c r="W8" s="521"/>
      <c r="X8" s="521"/>
      <c r="Y8" s="521"/>
      <c r="Z8" s="521"/>
    </row>
    <row r="9" spans="13:26" s="175" customFormat="1" ht="15" customHeight="1">
      <c r="M9" s="521"/>
      <c r="N9" s="521"/>
      <c r="O9" s="521"/>
      <c r="P9" s="521"/>
      <c r="Q9" s="521"/>
      <c r="R9" s="521"/>
      <c r="U9" s="175" t="s">
        <v>312</v>
      </c>
      <c r="V9" s="522"/>
      <c r="W9" s="521"/>
      <c r="X9" s="521"/>
      <c r="Y9" s="521"/>
      <c r="Z9" s="521"/>
    </row>
    <row r="10" spans="13:26" s="211" customFormat="1" ht="12.75" customHeight="1">
      <c r="M10" s="527"/>
      <c r="N10" s="527"/>
      <c r="O10" s="527"/>
      <c r="P10" s="527"/>
      <c r="Q10" s="527"/>
      <c r="R10" s="527"/>
      <c r="S10" s="527"/>
      <c r="T10" s="527"/>
      <c r="U10" s="527"/>
      <c r="V10" s="88"/>
      <c r="W10" s="89"/>
      <c r="X10" s="88"/>
      <c r="Y10" s="89"/>
      <c r="Z10" s="89"/>
    </row>
    <row r="11" spans="1:31" ht="39" customHeight="1">
      <c r="A11" s="531" t="s">
        <v>307</v>
      </c>
      <c r="B11" s="531"/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  <c r="V11" s="90"/>
      <c r="W11" s="211"/>
      <c r="X11" s="211"/>
      <c r="Y11" s="211"/>
      <c r="Z11" s="211"/>
      <c r="AA11" s="211"/>
      <c r="AB11" s="211"/>
      <c r="AC11" s="535"/>
      <c r="AD11" s="535"/>
      <c r="AE11" s="535"/>
    </row>
    <row r="12" spans="1:31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11"/>
      <c r="U12" s="1"/>
      <c r="V12" s="1"/>
      <c r="W12" s="211"/>
      <c r="X12" s="211"/>
      <c r="Y12" s="211"/>
      <c r="Z12" s="211"/>
      <c r="AA12" s="211"/>
      <c r="AB12" s="211"/>
      <c r="AC12" s="119"/>
      <c r="AD12" s="118"/>
      <c r="AE12" s="118"/>
    </row>
    <row r="13" spans="1:31" ht="36.75" customHeight="1">
      <c r="A13" s="551"/>
      <c r="B13" s="481"/>
      <c r="C13" s="481"/>
      <c r="D13" s="481"/>
      <c r="E13" s="481"/>
      <c r="F13" s="481"/>
      <c r="G13" s="481"/>
      <c r="H13" s="481"/>
      <c r="I13" s="481"/>
      <c r="J13" s="556" t="s">
        <v>304</v>
      </c>
      <c r="K13" s="556"/>
      <c r="L13" s="556"/>
      <c r="M13" s="556"/>
      <c r="N13" s="556"/>
      <c r="O13" s="481"/>
      <c r="P13" s="482" t="s">
        <v>22</v>
      </c>
      <c r="Q13" s="483"/>
      <c r="R13" s="484"/>
      <c r="S13" s="485"/>
      <c r="T13" s="559" t="s">
        <v>105</v>
      </c>
      <c r="U13" s="557" t="s">
        <v>303</v>
      </c>
      <c r="V13" s="558"/>
      <c r="W13" s="211"/>
      <c r="X13" s="211"/>
      <c r="Y13" s="211"/>
      <c r="Z13" s="211"/>
      <c r="AC13" s="536"/>
      <c r="AD13" s="536"/>
      <c r="AE13" s="536"/>
    </row>
    <row r="14" spans="1:27" s="211" customFormat="1" ht="72.75" customHeight="1">
      <c r="A14" s="552"/>
      <c r="B14" s="487" t="s">
        <v>221</v>
      </c>
      <c r="C14" s="487"/>
      <c r="D14" s="487"/>
      <c r="E14" s="487"/>
      <c r="F14" s="487"/>
      <c r="G14" s="487"/>
      <c r="H14" s="487"/>
      <c r="I14" s="487"/>
      <c r="J14" s="488" t="s">
        <v>222</v>
      </c>
      <c r="K14" s="488" t="s">
        <v>223</v>
      </c>
      <c r="L14" s="488" t="s">
        <v>224</v>
      </c>
      <c r="M14" s="488" t="s">
        <v>225</v>
      </c>
      <c r="N14" s="488" t="s">
        <v>226</v>
      </c>
      <c r="O14" s="489" t="s">
        <v>227</v>
      </c>
      <c r="P14" s="373" t="s">
        <v>10</v>
      </c>
      <c r="Q14" s="373"/>
      <c r="R14" s="372"/>
      <c r="S14" s="490"/>
      <c r="T14" s="560"/>
      <c r="U14" s="486" t="s">
        <v>251</v>
      </c>
      <c r="V14" s="486" t="s">
        <v>252</v>
      </c>
      <c r="AA14" s="216"/>
    </row>
    <row r="15" spans="1:22" s="211" customFormat="1" ht="18" customHeight="1">
      <c r="A15" s="481">
        <v>1</v>
      </c>
      <c r="B15" s="481">
        <v>1</v>
      </c>
      <c r="C15" s="481"/>
      <c r="D15" s="481"/>
      <c r="E15" s="481"/>
      <c r="F15" s="481"/>
      <c r="G15" s="481"/>
      <c r="H15" s="481"/>
      <c r="I15" s="481"/>
      <c r="J15" s="364">
        <v>2</v>
      </c>
      <c r="K15" s="364">
        <v>3</v>
      </c>
      <c r="L15" s="364">
        <v>4</v>
      </c>
      <c r="M15" s="364">
        <v>5</v>
      </c>
      <c r="N15" s="364">
        <v>6</v>
      </c>
      <c r="O15" s="364">
        <v>7</v>
      </c>
      <c r="P15" s="364">
        <v>7</v>
      </c>
      <c r="Q15" s="364"/>
      <c r="R15" s="364"/>
      <c r="S15" s="364"/>
      <c r="T15" s="364">
        <v>7</v>
      </c>
      <c r="U15" s="364"/>
      <c r="V15" s="295"/>
    </row>
    <row r="16" spans="1:22" s="94" customFormat="1" ht="12.75" hidden="1">
      <c r="A16" s="4"/>
      <c r="B16" s="4"/>
      <c r="C16" s="4"/>
      <c r="D16" s="4"/>
      <c r="E16" s="4"/>
      <c r="F16" s="4"/>
      <c r="G16" s="4"/>
      <c r="H16" s="4"/>
      <c r="I16" s="4"/>
      <c r="J16" s="3"/>
      <c r="K16" s="5"/>
      <c r="L16" s="5"/>
      <c r="M16" s="6"/>
      <c r="N16" s="3"/>
      <c r="O16" s="3"/>
      <c r="P16" s="8"/>
      <c r="Q16" s="8"/>
      <c r="R16" s="8"/>
      <c r="S16" s="7"/>
      <c r="T16" s="8"/>
      <c r="U16" s="491"/>
      <c r="V16" s="93"/>
    </row>
    <row r="17" spans="1:22" s="211" customFormat="1" ht="12.75" hidden="1">
      <c r="A17" s="9"/>
      <c r="B17" s="9"/>
      <c r="C17" s="9"/>
      <c r="D17" s="9"/>
      <c r="E17" s="9"/>
      <c r="F17" s="9"/>
      <c r="G17" s="9"/>
      <c r="H17" s="9"/>
      <c r="I17" s="9"/>
      <c r="J17" s="2"/>
      <c r="K17" s="10"/>
      <c r="L17" s="10"/>
      <c r="M17" s="11"/>
      <c r="N17" s="2"/>
      <c r="O17" s="2"/>
      <c r="P17" s="13"/>
      <c r="Q17" s="13"/>
      <c r="R17" s="13"/>
      <c r="S17" s="12"/>
      <c r="T17" s="13"/>
      <c r="U17" s="492"/>
      <c r="V17" s="295"/>
    </row>
    <row r="18" spans="1:22" s="211" customFormat="1" ht="12.75" hidden="1">
      <c r="A18" s="9"/>
      <c r="B18" s="9"/>
      <c r="C18" s="9"/>
      <c r="D18" s="9"/>
      <c r="E18" s="9"/>
      <c r="F18" s="9"/>
      <c r="G18" s="9"/>
      <c r="H18" s="9"/>
      <c r="I18" s="9"/>
      <c r="J18" s="2"/>
      <c r="K18" s="10"/>
      <c r="L18" s="10"/>
      <c r="M18" s="11"/>
      <c r="N18" s="2"/>
      <c r="O18" s="2"/>
      <c r="P18" s="13"/>
      <c r="Q18" s="13"/>
      <c r="R18" s="13"/>
      <c r="S18" s="12"/>
      <c r="T18" s="13"/>
      <c r="U18" s="492"/>
      <c r="V18" s="295"/>
    </row>
    <row r="19" spans="1:22" s="211" customFormat="1" ht="12.75" hidden="1">
      <c r="A19" s="9"/>
      <c r="B19" s="9"/>
      <c r="C19" s="9"/>
      <c r="D19" s="9"/>
      <c r="E19" s="9"/>
      <c r="F19" s="9"/>
      <c r="G19" s="9"/>
      <c r="H19" s="9"/>
      <c r="I19" s="9"/>
      <c r="J19" s="2"/>
      <c r="K19" s="10"/>
      <c r="L19" s="10"/>
      <c r="M19" s="11"/>
      <c r="N19" s="2"/>
      <c r="O19" s="2"/>
      <c r="P19" s="13"/>
      <c r="Q19" s="13"/>
      <c r="R19" s="13"/>
      <c r="S19" s="12"/>
      <c r="T19" s="13"/>
      <c r="U19" s="492"/>
      <c r="V19" s="295"/>
    </row>
    <row r="20" spans="1:22" s="211" customFormat="1" ht="12.75" hidden="1">
      <c r="A20" s="9"/>
      <c r="B20" s="9"/>
      <c r="C20" s="9"/>
      <c r="D20" s="9"/>
      <c r="E20" s="9"/>
      <c r="F20" s="9"/>
      <c r="G20" s="9"/>
      <c r="H20" s="9"/>
      <c r="I20" s="9"/>
      <c r="J20" s="2"/>
      <c r="K20" s="10"/>
      <c r="L20" s="10"/>
      <c r="M20" s="11"/>
      <c r="N20" s="2"/>
      <c r="O20" s="2"/>
      <c r="P20" s="13"/>
      <c r="Q20" s="13"/>
      <c r="R20" s="13"/>
      <c r="S20" s="12"/>
      <c r="T20" s="13"/>
      <c r="U20" s="492"/>
      <c r="V20" s="295"/>
    </row>
    <row r="21" spans="1:22" s="211" customFormat="1" ht="12.75" hidden="1">
      <c r="A21" s="9"/>
      <c r="B21" s="9"/>
      <c r="C21" s="9"/>
      <c r="D21" s="9"/>
      <c r="E21" s="9"/>
      <c r="F21" s="9"/>
      <c r="G21" s="9"/>
      <c r="H21" s="9"/>
      <c r="I21" s="9"/>
      <c r="J21" s="2"/>
      <c r="K21" s="10"/>
      <c r="L21" s="10"/>
      <c r="M21" s="11"/>
      <c r="N21" s="2"/>
      <c r="O21" s="2"/>
      <c r="P21" s="13"/>
      <c r="Q21" s="13"/>
      <c r="R21" s="13"/>
      <c r="S21" s="12"/>
      <c r="T21" s="13"/>
      <c r="U21" s="492"/>
      <c r="V21" s="295"/>
    </row>
    <row r="22" spans="1:22" s="211" customFormat="1" ht="12.75" hidden="1">
      <c r="A22" s="9"/>
      <c r="B22" s="9"/>
      <c r="C22" s="9"/>
      <c r="D22" s="9"/>
      <c r="E22" s="9"/>
      <c r="F22" s="9"/>
      <c r="G22" s="9"/>
      <c r="H22" s="9"/>
      <c r="I22" s="9"/>
      <c r="J22" s="2"/>
      <c r="K22" s="10"/>
      <c r="L22" s="10"/>
      <c r="M22" s="11"/>
      <c r="N22" s="2"/>
      <c r="O22" s="2"/>
      <c r="P22" s="13"/>
      <c r="Q22" s="13"/>
      <c r="R22" s="13"/>
      <c r="S22" s="12"/>
      <c r="T22" s="13"/>
      <c r="U22" s="492"/>
      <c r="V22" s="295"/>
    </row>
    <row r="23" spans="1:22" s="211" customFormat="1" ht="20.25" customHeight="1" hidden="1">
      <c r="A23" s="9"/>
      <c r="B23" s="9"/>
      <c r="C23" s="9"/>
      <c r="D23" s="9"/>
      <c r="E23" s="9"/>
      <c r="F23" s="9"/>
      <c r="G23" s="9"/>
      <c r="H23" s="9"/>
      <c r="I23" s="9"/>
      <c r="J23" s="2"/>
      <c r="K23" s="10"/>
      <c r="L23" s="10"/>
      <c r="M23" s="11"/>
      <c r="N23" s="2"/>
      <c r="O23" s="2"/>
      <c r="P23" s="13"/>
      <c r="Q23" s="13"/>
      <c r="R23" s="13"/>
      <c r="S23" s="12"/>
      <c r="T23" s="13"/>
      <c r="U23" s="492"/>
      <c r="V23" s="295"/>
    </row>
    <row r="24" spans="1:27" s="177" customFormat="1" ht="29.25" customHeight="1">
      <c r="A24" s="80" t="s">
        <v>49</v>
      </c>
      <c r="B24" s="80"/>
      <c r="C24" s="80"/>
      <c r="D24" s="80"/>
      <c r="E24" s="80"/>
      <c r="F24" s="80"/>
      <c r="G24" s="80"/>
      <c r="H24" s="80"/>
      <c r="I24" s="80"/>
      <c r="J24" s="81">
        <v>654</v>
      </c>
      <c r="K24" s="82">
        <v>0</v>
      </c>
      <c r="L24" s="82">
        <v>0</v>
      </c>
      <c r="M24" s="165" t="s">
        <v>210</v>
      </c>
      <c r="N24" s="81">
        <v>0</v>
      </c>
      <c r="O24" s="81"/>
      <c r="P24" s="85" t="e">
        <f>P458</f>
        <v>#REF!</v>
      </c>
      <c r="Q24" s="85"/>
      <c r="R24" s="85"/>
      <c r="S24" s="84"/>
      <c r="T24" s="374">
        <f>T458</f>
        <v>72395987.41999999</v>
      </c>
      <c r="U24" s="126">
        <f>U458</f>
        <v>27432740.4</v>
      </c>
      <c r="V24" s="126">
        <f>V458</f>
        <v>25847550.4</v>
      </c>
      <c r="W24" s="175"/>
      <c r="X24" s="175"/>
      <c r="Y24" s="175"/>
      <c r="Z24" s="175"/>
      <c r="AA24" s="103"/>
    </row>
    <row r="25" spans="1:27" s="175" customFormat="1" ht="12.75">
      <c r="A25" s="80" t="s">
        <v>228</v>
      </c>
      <c r="B25" s="80"/>
      <c r="C25" s="80"/>
      <c r="D25" s="80"/>
      <c r="E25" s="80"/>
      <c r="F25" s="80"/>
      <c r="G25" s="80"/>
      <c r="H25" s="80"/>
      <c r="I25" s="80"/>
      <c r="J25" s="81">
        <v>654</v>
      </c>
      <c r="K25" s="82">
        <v>1</v>
      </c>
      <c r="L25" s="82">
        <v>0</v>
      </c>
      <c r="M25" s="165" t="s">
        <v>210</v>
      </c>
      <c r="N25" s="81">
        <v>0</v>
      </c>
      <c r="O25" s="81"/>
      <c r="P25" s="85" t="e">
        <f>P26+P32+P36+P47+P51</f>
        <v>#REF!</v>
      </c>
      <c r="Q25" s="85"/>
      <c r="R25" s="85"/>
      <c r="S25" s="84"/>
      <c r="T25" s="374">
        <f>T26+T32+T36+T47+T51</f>
        <v>11596025.71</v>
      </c>
      <c r="U25" s="126">
        <f>U26+U32+U36+U47+U51</f>
        <v>10572811.4</v>
      </c>
      <c r="V25" s="126">
        <f>V26+V32+V36+V47+V51</f>
        <v>9526038.4</v>
      </c>
      <c r="AA25" s="176"/>
    </row>
    <row r="26" spans="1:27" s="177" customFormat="1" ht="53.25" customHeight="1">
      <c r="A26" s="368" t="s">
        <v>75</v>
      </c>
      <c r="B26" s="80"/>
      <c r="C26" s="80"/>
      <c r="D26" s="80"/>
      <c r="E26" s="80"/>
      <c r="F26" s="80"/>
      <c r="G26" s="80"/>
      <c r="H26" s="80"/>
      <c r="I26" s="80"/>
      <c r="J26" s="81">
        <v>654</v>
      </c>
      <c r="K26" s="82">
        <v>1</v>
      </c>
      <c r="L26" s="82">
        <v>2</v>
      </c>
      <c r="M26" s="366" t="s">
        <v>210</v>
      </c>
      <c r="N26" s="81">
        <v>0</v>
      </c>
      <c r="O26" s="81"/>
      <c r="P26" s="85">
        <f>P29</f>
        <v>0</v>
      </c>
      <c r="Q26" s="85"/>
      <c r="R26" s="493"/>
      <c r="S26" s="84"/>
      <c r="T26" s="374">
        <f aca="true" t="shared" si="0" ref="T26:V27">T27</f>
        <v>1254401</v>
      </c>
      <c r="U26" s="374">
        <f t="shared" si="0"/>
        <v>1254401</v>
      </c>
      <c r="V26" s="374">
        <f t="shared" si="0"/>
        <v>1254401</v>
      </c>
      <c r="AA26" s="215"/>
    </row>
    <row r="27" spans="1:27" s="175" customFormat="1" ht="54.75" customHeight="1">
      <c r="A27" s="420" t="s">
        <v>133</v>
      </c>
      <c r="B27" s="80"/>
      <c r="C27" s="80"/>
      <c r="D27" s="80"/>
      <c r="E27" s="80"/>
      <c r="F27" s="80"/>
      <c r="G27" s="80"/>
      <c r="H27" s="80"/>
      <c r="I27" s="80"/>
      <c r="J27" s="81">
        <v>654</v>
      </c>
      <c r="K27" s="166">
        <v>1</v>
      </c>
      <c r="L27" s="166">
        <v>2</v>
      </c>
      <c r="M27" s="366" t="s">
        <v>134</v>
      </c>
      <c r="N27" s="124">
        <v>0</v>
      </c>
      <c r="O27" s="81"/>
      <c r="P27" s="126">
        <f>P28</f>
        <v>0</v>
      </c>
      <c r="Q27" s="126"/>
      <c r="R27" s="334"/>
      <c r="S27" s="84"/>
      <c r="T27" s="334">
        <f t="shared" si="0"/>
        <v>1254401</v>
      </c>
      <c r="U27" s="126">
        <f t="shared" si="0"/>
        <v>1254401</v>
      </c>
      <c r="V27" s="126">
        <f t="shared" si="0"/>
        <v>1254401</v>
      </c>
      <c r="AA27" s="215"/>
    </row>
    <row r="28" spans="1:27" s="175" customFormat="1" ht="75" customHeight="1">
      <c r="A28" s="200" t="s">
        <v>135</v>
      </c>
      <c r="B28" s="494"/>
      <c r="C28" s="494"/>
      <c r="D28" s="494"/>
      <c r="E28" s="494"/>
      <c r="F28" s="494"/>
      <c r="G28" s="494"/>
      <c r="H28" s="494"/>
      <c r="I28" s="494"/>
      <c r="J28" s="124">
        <v>654</v>
      </c>
      <c r="K28" s="495">
        <v>1</v>
      </c>
      <c r="L28" s="166">
        <v>2</v>
      </c>
      <c r="M28" s="396" t="s">
        <v>136</v>
      </c>
      <c r="N28" s="167">
        <v>0</v>
      </c>
      <c r="O28" s="167"/>
      <c r="P28" s="178">
        <f>P29</f>
        <v>0</v>
      </c>
      <c r="Q28" s="178"/>
      <c r="R28" s="178"/>
      <c r="S28" s="496"/>
      <c r="T28" s="375">
        <f>T30+T31</f>
        <v>1254401</v>
      </c>
      <c r="U28" s="375">
        <f>U30+U31</f>
        <v>1254401</v>
      </c>
      <c r="V28" s="375">
        <f>V30+V31</f>
        <v>1254401</v>
      </c>
      <c r="AA28" s="176"/>
    </row>
    <row r="29" spans="1:27" s="175" customFormat="1" ht="0.75" customHeight="1" hidden="1">
      <c r="A29" s="123"/>
      <c r="B29" s="123"/>
      <c r="C29" s="123"/>
      <c r="D29" s="123"/>
      <c r="E29" s="123"/>
      <c r="F29" s="123"/>
      <c r="G29" s="123"/>
      <c r="H29" s="123"/>
      <c r="I29" s="123"/>
      <c r="J29" s="81"/>
      <c r="K29" s="166"/>
      <c r="L29" s="166"/>
      <c r="M29" s="165"/>
      <c r="N29" s="124"/>
      <c r="O29" s="124"/>
      <c r="P29" s="126"/>
      <c r="Q29" s="126"/>
      <c r="R29" s="126"/>
      <c r="S29" s="125"/>
      <c r="T29" s="334"/>
      <c r="U29" s="126"/>
      <c r="V29" s="126"/>
      <c r="AA29" s="215"/>
    </row>
    <row r="30" spans="1:27" s="175" customFormat="1" ht="32.25" customHeight="1">
      <c r="A30" s="200" t="s">
        <v>207</v>
      </c>
      <c r="B30" s="123"/>
      <c r="C30" s="123"/>
      <c r="D30" s="123"/>
      <c r="E30" s="123"/>
      <c r="F30" s="123"/>
      <c r="G30" s="123"/>
      <c r="H30" s="123"/>
      <c r="I30" s="123"/>
      <c r="J30" s="81">
        <v>654</v>
      </c>
      <c r="K30" s="166">
        <v>1</v>
      </c>
      <c r="L30" s="166">
        <v>2</v>
      </c>
      <c r="M30" s="396" t="s">
        <v>136</v>
      </c>
      <c r="N30" s="124">
        <v>121</v>
      </c>
      <c r="O30" s="124"/>
      <c r="P30" s="126"/>
      <c r="Q30" s="126"/>
      <c r="R30" s="126"/>
      <c r="S30" s="125"/>
      <c r="T30" s="334">
        <v>963441</v>
      </c>
      <c r="U30" s="334">
        <v>963441</v>
      </c>
      <c r="V30" s="334">
        <v>963441</v>
      </c>
      <c r="AA30" s="215"/>
    </row>
    <row r="31" spans="1:27" s="175" customFormat="1" ht="52.5">
      <c r="A31" s="200" t="s">
        <v>208</v>
      </c>
      <c r="B31" s="123"/>
      <c r="C31" s="123"/>
      <c r="D31" s="123"/>
      <c r="E31" s="123"/>
      <c r="F31" s="123"/>
      <c r="G31" s="123"/>
      <c r="H31" s="123"/>
      <c r="I31" s="123"/>
      <c r="J31" s="81">
        <v>654</v>
      </c>
      <c r="K31" s="166">
        <v>1</v>
      </c>
      <c r="L31" s="166">
        <v>2</v>
      </c>
      <c r="M31" s="396" t="s">
        <v>136</v>
      </c>
      <c r="N31" s="124">
        <v>129</v>
      </c>
      <c r="O31" s="124"/>
      <c r="P31" s="126">
        <v>1254400</v>
      </c>
      <c r="Q31" s="126"/>
      <c r="R31" s="334"/>
      <c r="S31" s="125"/>
      <c r="T31" s="334">
        <v>290960</v>
      </c>
      <c r="U31" s="334">
        <v>290960</v>
      </c>
      <c r="V31" s="334">
        <v>290960</v>
      </c>
      <c r="AA31" s="215"/>
    </row>
    <row r="32" spans="1:27" s="177" customFormat="1" ht="76.5" customHeight="1">
      <c r="A32" s="497" t="s">
        <v>6</v>
      </c>
      <c r="B32" s="497"/>
      <c r="C32" s="497"/>
      <c r="D32" s="497"/>
      <c r="E32" s="497"/>
      <c r="F32" s="497"/>
      <c r="G32" s="497"/>
      <c r="H32" s="497"/>
      <c r="I32" s="497"/>
      <c r="J32" s="81">
        <v>654</v>
      </c>
      <c r="K32" s="498">
        <v>1</v>
      </c>
      <c r="L32" s="498">
        <v>3</v>
      </c>
      <c r="M32" s="366" t="s">
        <v>210</v>
      </c>
      <c r="N32" s="362">
        <v>0</v>
      </c>
      <c r="O32" s="362"/>
      <c r="P32" s="363">
        <f>P33</f>
        <v>5000</v>
      </c>
      <c r="Q32" s="363"/>
      <c r="R32" s="423"/>
      <c r="S32" s="499"/>
      <c r="T32" s="376">
        <f>T33</f>
        <v>5000</v>
      </c>
      <c r="U32" s="363">
        <f>U33</f>
        <v>5000</v>
      </c>
      <c r="V32" s="363">
        <f>V33</f>
        <v>5000</v>
      </c>
      <c r="AA32" s="215"/>
    </row>
    <row r="33" spans="1:27" s="175" customFormat="1" ht="57.75" customHeight="1">
      <c r="A33" s="419" t="s">
        <v>133</v>
      </c>
      <c r="B33" s="494"/>
      <c r="C33" s="494"/>
      <c r="D33" s="494"/>
      <c r="E33" s="494"/>
      <c r="F33" s="494"/>
      <c r="G33" s="494"/>
      <c r="H33" s="494"/>
      <c r="I33" s="494"/>
      <c r="J33" s="81">
        <v>654</v>
      </c>
      <c r="K33" s="495">
        <v>1</v>
      </c>
      <c r="L33" s="495">
        <v>3</v>
      </c>
      <c r="M33" s="366" t="s">
        <v>134</v>
      </c>
      <c r="N33" s="167">
        <v>0</v>
      </c>
      <c r="O33" s="167"/>
      <c r="P33" s="178">
        <f>P35</f>
        <v>5000</v>
      </c>
      <c r="Q33" s="178"/>
      <c r="R33" s="123"/>
      <c r="S33" s="496"/>
      <c r="T33" s="375">
        <f>T35</f>
        <v>5000</v>
      </c>
      <c r="U33" s="178">
        <f>U35</f>
        <v>5000</v>
      </c>
      <c r="V33" s="178">
        <f>V35</f>
        <v>5000</v>
      </c>
      <c r="AA33" s="215"/>
    </row>
    <row r="34" spans="1:27" s="175" customFormat="1" ht="72.75" customHeight="1">
      <c r="A34" s="200" t="s">
        <v>211</v>
      </c>
      <c r="B34" s="494"/>
      <c r="C34" s="494"/>
      <c r="D34" s="494"/>
      <c r="E34" s="494"/>
      <c r="F34" s="494"/>
      <c r="G34" s="494"/>
      <c r="H34" s="494"/>
      <c r="I34" s="494"/>
      <c r="J34" s="81">
        <v>654</v>
      </c>
      <c r="K34" s="495">
        <v>1</v>
      </c>
      <c r="L34" s="495">
        <v>3</v>
      </c>
      <c r="M34" s="366" t="s">
        <v>137</v>
      </c>
      <c r="N34" s="167">
        <v>0</v>
      </c>
      <c r="O34" s="178">
        <v>4000</v>
      </c>
      <c r="P34" s="178">
        <v>5000</v>
      </c>
      <c r="Q34" s="178"/>
      <c r="R34" s="178"/>
      <c r="S34" s="178"/>
      <c r="T34" s="375">
        <v>5000</v>
      </c>
      <c r="U34" s="178">
        <v>5000</v>
      </c>
      <c r="V34" s="178">
        <v>5000</v>
      </c>
      <c r="AA34" s="215"/>
    </row>
    <row r="35" spans="1:27" s="175" customFormat="1" ht="39">
      <c r="A35" s="123" t="s">
        <v>89</v>
      </c>
      <c r="B35" s="494"/>
      <c r="C35" s="494"/>
      <c r="D35" s="494"/>
      <c r="E35" s="494"/>
      <c r="F35" s="494"/>
      <c r="G35" s="494"/>
      <c r="H35" s="494"/>
      <c r="I35" s="494"/>
      <c r="J35" s="81">
        <v>654</v>
      </c>
      <c r="K35" s="495">
        <v>1</v>
      </c>
      <c r="L35" s="495">
        <v>3</v>
      </c>
      <c r="M35" s="366" t="s">
        <v>137</v>
      </c>
      <c r="N35" s="167">
        <v>244</v>
      </c>
      <c r="O35" s="167"/>
      <c r="P35" s="178">
        <v>5000</v>
      </c>
      <c r="Q35" s="178"/>
      <c r="R35" s="178"/>
      <c r="S35" s="496"/>
      <c r="T35" s="375">
        <v>5000</v>
      </c>
      <c r="U35" s="178">
        <v>5000</v>
      </c>
      <c r="V35" s="178">
        <v>5000</v>
      </c>
      <c r="AA35" s="215"/>
    </row>
    <row r="36" spans="1:27" s="175" customFormat="1" ht="77.25" customHeight="1">
      <c r="A36" s="80" t="s">
        <v>7</v>
      </c>
      <c r="B36" s="80"/>
      <c r="C36" s="80"/>
      <c r="D36" s="80"/>
      <c r="E36" s="80"/>
      <c r="F36" s="80"/>
      <c r="G36" s="80"/>
      <c r="H36" s="80"/>
      <c r="I36" s="80"/>
      <c r="J36" s="81">
        <v>654</v>
      </c>
      <c r="K36" s="82">
        <v>1</v>
      </c>
      <c r="L36" s="82">
        <v>4</v>
      </c>
      <c r="M36" s="165" t="s">
        <v>210</v>
      </c>
      <c r="N36" s="81">
        <v>0</v>
      </c>
      <c r="O36" s="81"/>
      <c r="P36" s="85">
        <f>P38+P44</f>
        <v>6144562</v>
      </c>
      <c r="Q36" s="85"/>
      <c r="R36" s="85"/>
      <c r="S36" s="84"/>
      <c r="T36" s="374">
        <f>T37</f>
        <v>5040374.71</v>
      </c>
      <c r="U36" s="85">
        <f>U38+U44</f>
        <v>3997260</v>
      </c>
      <c r="V36" s="85">
        <f>V38+V44</f>
        <v>3697257</v>
      </c>
      <c r="AA36" s="215"/>
    </row>
    <row r="37" spans="1:27" s="175" customFormat="1" ht="51.75" customHeight="1">
      <c r="A37" s="419" t="s">
        <v>212</v>
      </c>
      <c r="B37" s="123"/>
      <c r="C37" s="123"/>
      <c r="D37" s="123"/>
      <c r="E37" s="123"/>
      <c r="F37" s="123"/>
      <c r="G37" s="123"/>
      <c r="H37" s="123"/>
      <c r="I37" s="123"/>
      <c r="J37" s="81">
        <v>654</v>
      </c>
      <c r="K37" s="166">
        <v>1</v>
      </c>
      <c r="L37" s="166">
        <v>4</v>
      </c>
      <c r="M37" s="366" t="s">
        <v>134</v>
      </c>
      <c r="N37" s="124"/>
      <c r="O37" s="124"/>
      <c r="P37" s="126">
        <f>P38+P43</f>
        <v>6144562</v>
      </c>
      <c r="Q37" s="126"/>
      <c r="R37" s="126"/>
      <c r="S37" s="125"/>
      <c r="T37" s="334">
        <f>T38+T43</f>
        <v>5040374.71</v>
      </c>
      <c r="U37" s="334">
        <f>U38+U43</f>
        <v>3997260</v>
      </c>
      <c r="V37" s="334">
        <f>V38+V43</f>
        <v>3697257</v>
      </c>
      <c r="AA37" s="215"/>
    </row>
    <row r="38" spans="1:27" s="175" customFormat="1" ht="92.25">
      <c r="A38" s="419" t="s">
        <v>213</v>
      </c>
      <c r="B38" s="123"/>
      <c r="C38" s="123"/>
      <c r="D38" s="123"/>
      <c r="E38" s="123"/>
      <c r="F38" s="123"/>
      <c r="G38" s="123"/>
      <c r="H38" s="123"/>
      <c r="I38" s="123"/>
      <c r="J38" s="81">
        <v>654</v>
      </c>
      <c r="K38" s="166">
        <v>1</v>
      </c>
      <c r="L38" s="166">
        <v>4</v>
      </c>
      <c r="M38" s="201" t="s">
        <v>139</v>
      </c>
      <c r="N38" s="124">
        <v>0</v>
      </c>
      <c r="O38" s="124"/>
      <c r="P38" s="126">
        <f>P39+P41+P42</f>
        <v>3882662</v>
      </c>
      <c r="Q38" s="126"/>
      <c r="R38" s="126"/>
      <c r="S38" s="125"/>
      <c r="T38" s="334">
        <f>T39+T40+T41+T42</f>
        <v>4093074.71</v>
      </c>
      <c r="U38" s="334">
        <f>U39+U40+U41+U42</f>
        <v>3997260</v>
      </c>
      <c r="V38" s="334">
        <f>V39+V40+V41+V42</f>
        <v>3697257</v>
      </c>
      <c r="AA38" s="215"/>
    </row>
    <row r="39" spans="1:27" s="175" customFormat="1" ht="40.5" customHeight="1">
      <c r="A39" s="200" t="s">
        <v>207</v>
      </c>
      <c r="B39" s="123"/>
      <c r="C39" s="123"/>
      <c r="D39" s="123"/>
      <c r="E39" s="123"/>
      <c r="F39" s="123"/>
      <c r="G39" s="123"/>
      <c r="H39" s="123"/>
      <c r="I39" s="123"/>
      <c r="J39" s="81">
        <v>654</v>
      </c>
      <c r="K39" s="166">
        <v>1</v>
      </c>
      <c r="L39" s="166">
        <v>4</v>
      </c>
      <c r="M39" s="201" t="s">
        <v>139</v>
      </c>
      <c r="N39" s="124">
        <v>121</v>
      </c>
      <c r="O39" s="124"/>
      <c r="P39" s="126">
        <v>3615400</v>
      </c>
      <c r="Q39" s="126"/>
      <c r="R39" s="334"/>
      <c r="S39" s="125"/>
      <c r="T39" s="334">
        <v>2839675</v>
      </c>
      <c r="U39" s="334">
        <v>2839675</v>
      </c>
      <c r="V39" s="334">
        <v>2839675</v>
      </c>
      <c r="W39" s="334">
        <v>2839675</v>
      </c>
      <c r="X39" s="334">
        <v>2839675</v>
      </c>
      <c r="Y39" s="334">
        <v>2839675</v>
      </c>
      <c r="Z39" s="334">
        <v>2839675</v>
      </c>
      <c r="AA39" s="215"/>
    </row>
    <row r="40" spans="1:27" s="175" customFormat="1" ht="60.75" customHeight="1">
      <c r="A40" s="200" t="s">
        <v>208</v>
      </c>
      <c r="B40" s="123"/>
      <c r="C40" s="123"/>
      <c r="D40" s="123"/>
      <c r="E40" s="123"/>
      <c r="F40" s="123"/>
      <c r="G40" s="123"/>
      <c r="H40" s="123"/>
      <c r="I40" s="123"/>
      <c r="J40" s="81">
        <v>654</v>
      </c>
      <c r="K40" s="166">
        <v>1</v>
      </c>
      <c r="L40" s="166">
        <v>4</v>
      </c>
      <c r="M40" s="201" t="s">
        <v>139</v>
      </c>
      <c r="N40" s="124">
        <v>129</v>
      </c>
      <c r="O40" s="124"/>
      <c r="P40" s="126"/>
      <c r="Q40" s="126"/>
      <c r="R40" s="334"/>
      <c r="S40" s="125"/>
      <c r="T40" s="334">
        <v>857582</v>
      </c>
      <c r="U40" s="334">
        <v>857582</v>
      </c>
      <c r="V40" s="334">
        <v>857582</v>
      </c>
      <c r="AA40" s="215"/>
    </row>
    <row r="41" spans="1:27" s="175" customFormat="1" ht="42.75" customHeight="1">
      <c r="A41" s="123" t="s">
        <v>89</v>
      </c>
      <c r="B41" s="123"/>
      <c r="C41" s="123"/>
      <c r="D41" s="123"/>
      <c r="E41" s="123"/>
      <c r="F41" s="123"/>
      <c r="G41" s="123"/>
      <c r="H41" s="123"/>
      <c r="I41" s="123"/>
      <c r="J41" s="81">
        <v>654</v>
      </c>
      <c r="K41" s="166">
        <v>1</v>
      </c>
      <c r="L41" s="166">
        <v>4</v>
      </c>
      <c r="M41" s="201" t="s">
        <v>139</v>
      </c>
      <c r="N41" s="124">
        <v>244</v>
      </c>
      <c r="O41" s="124"/>
      <c r="P41" s="126">
        <f>267262</f>
        <v>267262</v>
      </c>
      <c r="Q41" s="126"/>
      <c r="R41" s="126"/>
      <c r="S41" s="125"/>
      <c r="T41" s="334">
        <v>385817.71</v>
      </c>
      <c r="U41" s="126">
        <v>300003</v>
      </c>
      <c r="V41" s="126">
        <v>0</v>
      </c>
      <c r="AA41" s="215"/>
    </row>
    <row r="42" spans="1:27" s="175" customFormat="1" ht="23.25" customHeight="1">
      <c r="A42" s="123" t="s">
        <v>127</v>
      </c>
      <c r="B42" s="123"/>
      <c r="C42" s="123"/>
      <c r="D42" s="123"/>
      <c r="E42" s="123"/>
      <c r="F42" s="123"/>
      <c r="G42" s="123"/>
      <c r="H42" s="123"/>
      <c r="I42" s="123"/>
      <c r="J42" s="81">
        <v>654</v>
      </c>
      <c r="K42" s="166">
        <v>1</v>
      </c>
      <c r="L42" s="166">
        <v>4</v>
      </c>
      <c r="M42" s="201" t="s">
        <v>139</v>
      </c>
      <c r="N42" s="124">
        <v>851</v>
      </c>
      <c r="O42" s="124"/>
      <c r="P42" s="126">
        <v>0</v>
      </c>
      <c r="Q42" s="126"/>
      <c r="R42" s="126"/>
      <c r="S42" s="125"/>
      <c r="T42" s="334">
        <v>10000</v>
      </c>
      <c r="U42" s="126">
        <v>0</v>
      </c>
      <c r="V42" s="126">
        <v>0</v>
      </c>
      <c r="AA42" s="215"/>
    </row>
    <row r="43" spans="1:27" s="175" customFormat="1" ht="129.75" customHeight="1">
      <c r="A43" s="395" t="s">
        <v>149</v>
      </c>
      <c r="B43" s="123"/>
      <c r="C43" s="123"/>
      <c r="D43" s="123"/>
      <c r="E43" s="123"/>
      <c r="F43" s="123"/>
      <c r="G43" s="123"/>
      <c r="H43" s="123"/>
      <c r="I43" s="123"/>
      <c r="J43" s="81">
        <v>654</v>
      </c>
      <c r="K43" s="166">
        <v>1</v>
      </c>
      <c r="L43" s="166">
        <v>4</v>
      </c>
      <c r="M43" s="201" t="s">
        <v>116</v>
      </c>
      <c r="N43" s="124">
        <v>0</v>
      </c>
      <c r="O43" s="124"/>
      <c r="P43" s="126">
        <f>P44</f>
        <v>2261900</v>
      </c>
      <c r="Q43" s="126"/>
      <c r="R43" s="126"/>
      <c r="S43" s="125"/>
      <c r="T43" s="334">
        <f>T44</f>
        <v>947300</v>
      </c>
      <c r="U43" s="126">
        <v>0</v>
      </c>
      <c r="V43" s="126">
        <f>V44</f>
        <v>0</v>
      </c>
      <c r="AA43" s="215"/>
    </row>
    <row r="44" spans="1:27" s="175" customFormat="1" ht="27" customHeight="1">
      <c r="A44" s="123" t="s">
        <v>34</v>
      </c>
      <c r="B44" s="123"/>
      <c r="C44" s="123"/>
      <c r="D44" s="123"/>
      <c r="E44" s="123"/>
      <c r="F44" s="123"/>
      <c r="G44" s="123"/>
      <c r="H44" s="123"/>
      <c r="I44" s="123"/>
      <c r="J44" s="81">
        <v>654</v>
      </c>
      <c r="K44" s="166">
        <v>1</v>
      </c>
      <c r="L44" s="166">
        <v>4</v>
      </c>
      <c r="M44" s="201" t="s">
        <v>116</v>
      </c>
      <c r="N44" s="124">
        <v>540</v>
      </c>
      <c r="O44" s="124"/>
      <c r="P44" s="126">
        <v>2261900</v>
      </c>
      <c r="Q44" s="126"/>
      <c r="R44" s="126"/>
      <c r="S44" s="125"/>
      <c r="T44" s="334">
        <v>947300</v>
      </c>
      <c r="U44" s="126"/>
      <c r="V44" s="126"/>
      <c r="AA44" s="215"/>
    </row>
    <row r="45" spans="1:27" s="175" customFormat="1" ht="15" customHeight="1" hidden="1">
      <c r="A45" s="123"/>
      <c r="B45" s="123"/>
      <c r="C45" s="123"/>
      <c r="D45" s="123"/>
      <c r="E45" s="123"/>
      <c r="F45" s="123"/>
      <c r="G45" s="123"/>
      <c r="H45" s="123"/>
      <c r="I45" s="123"/>
      <c r="J45" s="81"/>
      <c r="K45" s="166"/>
      <c r="L45" s="166"/>
      <c r="M45" s="165"/>
      <c r="N45" s="124"/>
      <c r="O45" s="124"/>
      <c r="P45" s="126"/>
      <c r="Q45" s="126"/>
      <c r="R45" s="126"/>
      <c r="S45" s="125"/>
      <c r="T45" s="334"/>
      <c r="U45" s="126"/>
      <c r="V45" s="126"/>
      <c r="AA45" s="215"/>
    </row>
    <row r="46" spans="1:27" s="175" customFormat="1" ht="16.5" customHeight="1">
      <c r="A46" s="418" t="s">
        <v>229</v>
      </c>
      <c r="B46" s="123"/>
      <c r="C46" s="123"/>
      <c r="D46" s="123"/>
      <c r="E46" s="123"/>
      <c r="F46" s="123"/>
      <c r="G46" s="123"/>
      <c r="H46" s="123"/>
      <c r="I46" s="123"/>
      <c r="J46" s="81">
        <v>654</v>
      </c>
      <c r="K46" s="82">
        <v>1</v>
      </c>
      <c r="L46" s="82">
        <v>11</v>
      </c>
      <c r="M46" s="202" t="s">
        <v>165</v>
      </c>
      <c r="N46" s="81">
        <v>0</v>
      </c>
      <c r="O46" s="124"/>
      <c r="P46" s="126">
        <v>80000</v>
      </c>
      <c r="Q46" s="126"/>
      <c r="R46" s="126"/>
      <c r="S46" s="125"/>
      <c r="T46" s="334">
        <f>T47</f>
        <v>80000</v>
      </c>
      <c r="U46" s="126">
        <f>U47</f>
        <v>80000</v>
      </c>
      <c r="V46" s="126">
        <f>V47</f>
        <v>80000</v>
      </c>
      <c r="AA46" s="215"/>
    </row>
    <row r="47" spans="1:27" s="175" customFormat="1" ht="52.5">
      <c r="A47" s="394" t="s">
        <v>164</v>
      </c>
      <c r="B47" s="123"/>
      <c r="C47" s="123"/>
      <c r="D47" s="123"/>
      <c r="E47" s="123"/>
      <c r="F47" s="123"/>
      <c r="G47" s="123"/>
      <c r="H47" s="123"/>
      <c r="I47" s="123"/>
      <c r="J47" s="124">
        <v>654</v>
      </c>
      <c r="K47" s="166">
        <v>1</v>
      </c>
      <c r="L47" s="166">
        <v>11</v>
      </c>
      <c r="M47" s="202" t="s">
        <v>117</v>
      </c>
      <c r="N47" s="124">
        <v>0</v>
      </c>
      <c r="O47" s="124"/>
      <c r="P47" s="126">
        <f>P49</f>
        <v>80000</v>
      </c>
      <c r="Q47" s="126"/>
      <c r="R47" s="126"/>
      <c r="S47" s="125"/>
      <c r="T47" s="334">
        <f>T49</f>
        <v>80000</v>
      </c>
      <c r="U47" s="126">
        <f>U49</f>
        <v>80000</v>
      </c>
      <c r="V47" s="126">
        <f>V49</f>
        <v>80000</v>
      </c>
      <c r="AA47" s="215"/>
    </row>
    <row r="48" spans="1:27" s="175" customFormat="1" ht="0.7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81">
        <v>654</v>
      </c>
      <c r="K48" s="166"/>
      <c r="L48" s="166"/>
      <c r="M48" s="165"/>
      <c r="N48" s="124"/>
      <c r="O48" s="124"/>
      <c r="P48" s="126"/>
      <c r="Q48" s="126"/>
      <c r="R48" s="126"/>
      <c r="S48" s="125"/>
      <c r="T48" s="334"/>
      <c r="U48" s="126"/>
      <c r="V48" s="126"/>
      <c r="AA48" s="215"/>
    </row>
    <row r="49" spans="1:27" s="175" customFormat="1" ht="52.5">
      <c r="A49" s="200" t="s">
        <v>118</v>
      </c>
      <c r="B49" s="123"/>
      <c r="C49" s="123"/>
      <c r="D49" s="123"/>
      <c r="E49" s="123"/>
      <c r="F49" s="123"/>
      <c r="G49" s="123"/>
      <c r="H49" s="123"/>
      <c r="I49" s="123"/>
      <c r="J49" s="81">
        <v>654</v>
      </c>
      <c r="K49" s="166">
        <v>1</v>
      </c>
      <c r="L49" s="166">
        <v>11</v>
      </c>
      <c r="M49" s="202" t="s">
        <v>117</v>
      </c>
      <c r="N49" s="124">
        <v>0</v>
      </c>
      <c r="O49" s="124"/>
      <c r="P49" s="126">
        <f>P50</f>
        <v>80000</v>
      </c>
      <c r="Q49" s="126"/>
      <c r="R49" s="126"/>
      <c r="S49" s="125"/>
      <c r="T49" s="334">
        <f>T50</f>
        <v>80000</v>
      </c>
      <c r="U49" s="126">
        <f>U50</f>
        <v>80000</v>
      </c>
      <c r="V49" s="126">
        <f>V50</f>
        <v>80000</v>
      </c>
      <c r="AA49" s="215"/>
    </row>
    <row r="50" spans="1:27" s="175" customFormat="1" ht="29.25" customHeight="1">
      <c r="A50" s="123" t="s">
        <v>51</v>
      </c>
      <c r="B50" s="123"/>
      <c r="C50" s="123"/>
      <c r="D50" s="123"/>
      <c r="E50" s="123"/>
      <c r="F50" s="123"/>
      <c r="G50" s="123"/>
      <c r="H50" s="123"/>
      <c r="I50" s="123"/>
      <c r="J50" s="81">
        <v>654</v>
      </c>
      <c r="K50" s="166">
        <v>1</v>
      </c>
      <c r="L50" s="166">
        <v>11</v>
      </c>
      <c r="M50" s="202" t="s">
        <v>117</v>
      </c>
      <c r="N50" s="124">
        <v>870</v>
      </c>
      <c r="O50" s="124"/>
      <c r="P50" s="126">
        <v>80000</v>
      </c>
      <c r="Q50" s="126"/>
      <c r="R50" s="126"/>
      <c r="S50" s="125"/>
      <c r="T50" s="334">
        <v>80000</v>
      </c>
      <c r="U50" s="126">
        <v>80000</v>
      </c>
      <c r="V50" s="126">
        <v>80000</v>
      </c>
      <c r="AA50" s="215"/>
    </row>
    <row r="51" spans="1:27" s="177" customFormat="1" ht="24.75" customHeight="1">
      <c r="A51" s="80" t="s">
        <v>230</v>
      </c>
      <c r="B51" s="80"/>
      <c r="C51" s="80"/>
      <c r="D51" s="80"/>
      <c r="E51" s="80"/>
      <c r="F51" s="80"/>
      <c r="G51" s="80"/>
      <c r="H51" s="80"/>
      <c r="I51" s="80"/>
      <c r="J51" s="81">
        <v>654</v>
      </c>
      <c r="K51" s="82">
        <v>1</v>
      </c>
      <c r="L51" s="82">
        <v>13</v>
      </c>
      <c r="M51" s="83" t="s">
        <v>210</v>
      </c>
      <c r="N51" s="81">
        <v>0</v>
      </c>
      <c r="O51" s="81"/>
      <c r="P51" s="85" t="e">
        <f>P53+#REF!+P56+P59</f>
        <v>#REF!</v>
      </c>
      <c r="Q51" s="85"/>
      <c r="R51" s="85"/>
      <c r="S51" s="84"/>
      <c r="T51" s="374">
        <f>T53+T56+T59</f>
        <v>5216250</v>
      </c>
      <c r="U51" s="85">
        <f>U53+U56+U59+U52</f>
        <v>5236150.4</v>
      </c>
      <c r="V51" s="85">
        <f>V53+V56+V59+V52</f>
        <v>4489380.4</v>
      </c>
      <c r="AA51" s="215"/>
    </row>
    <row r="52" spans="1:27" s="175" customFormat="1" ht="29.25" customHeight="1">
      <c r="A52" s="123" t="s">
        <v>308</v>
      </c>
      <c r="B52" s="123"/>
      <c r="C52" s="123"/>
      <c r="D52" s="123"/>
      <c r="E52" s="123"/>
      <c r="F52" s="123"/>
      <c r="G52" s="123"/>
      <c r="H52" s="123"/>
      <c r="I52" s="123"/>
      <c r="J52" s="81">
        <v>654</v>
      </c>
      <c r="K52" s="166">
        <v>1</v>
      </c>
      <c r="L52" s="166">
        <v>11</v>
      </c>
      <c r="M52" s="202" t="s">
        <v>309</v>
      </c>
      <c r="N52" s="124">
        <v>870</v>
      </c>
      <c r="O52" s="124"/>
      <c r="P52" s="126"/>
      <c r="Q52" s="126"/>
      <c r="R52" s="126"/>
      <c r="S52" s="125"/>
      <c r="T52" s="334">
        <v>0</v>
      </c>
      <c r="U52" s="126">
        <v>657000</v>
      </c>
      <c r="V52" s="126">
        <v>1235000</v>
      </c>
      <c r="AA52" s="215"/>
    </row>
    <row r="53" spans="1:27" s="175" customFormat="1" ht="55.5" customHeight="1">
      <c r="A53" s="420" t="s">
        <v>133</v>
      </c>
      <c r="B53" s="123"/>
      <c r="C53" s="123"/>
      <c r="D53" s="123"/>
      <c r="E53" s="123"/>
      <c r="F53" s="123"/>
      <c r="G53" s="123"/>
      <c r="H53" s="123"/>
      <c r="I53" s="123"/>
      <c r="J53" s="81">
        <v>654</v>
      </c>
      <c r="K53" s="166">
        <v>1</v>
      </c>
      <c r="L53" s="166">
        <v>13</v>
      </c>
      <c r="M53" s="165" t="s">
        <v>134</v>
      </c>
      <c r="N53" s="124"/>
      <c r="O53" s="81"/>
      <c r="P53" s="126">
        <f>P54</f>
        <v>50000</v>
      </c>
      <c r="Q53" s="126"/>
      <c r="R53" s="126"/>
      <c r="S53" s="84"/>
      <c r="T53" s="334">
        <f>T54</f>
        <v>87500</v>
      </c>
      <c r="U53" s="126">
        <f aca="true" t="shared" si="1" ref="T53:V54">U54</f>
        <v>130000</v>
      </c>
      <c r="V53" s="126">
        <f t="shared" si="1"/>
        <v>20000</v>
      </c>
      <c r="AA53" s="215"/>
    </row>
    <row r="54" spans="1:27" s="175" customFormat="1" ht="73.5" customHeight="1">
      <c r="A54" s="200" t="s">
        <v>123</v>
      </c>
      <c r="B54" s="80"/>
      <c r="C54" s="80"/>
      <c r="D54" s="80"/>
      <c r="E54" s="80"/>
      <c r="F54" s="80"/>
      <c r="G54" s="80"/>
      <c r="H54" s="80"/>
      <c r="I54" s="80"/>
      <c r="J54" s="81">
        <v>654</v>
      </c>
      <c r="K54" s="166">
        <v>1</v>
      </c>
      <c r="L54" s="166">
        <v>13</v>
      </c>
      <c r="M54" s="165" t="s">
        <v>119</v>
      </c>
      <c r="N54" s="124">
        <v>0</v>
      </c>
      <c r="O54" s="124"/>
      <c r="P54" s="126">
        <v>50000</v>
      </c>
      <c r="Q54" s="126"/>
      <c r="R54" s="126"/>
      <c r="S54" s="125"/>
      <c r="T54" s="334">
        <f t="shared" si="1"/>
        <v>87500</v>
      </c>
      <c r="U54" s="126">
        <f t="shared" si="1"/>
        <v>130000</v>
      </c>
      <c r="V54" s="126">
        <f t="shared" si="1"/>
        <v>20000</v>
      </c>
      <c r="AA54" s="215"/>
    </row>
    <row r="55" spans="1:27" s="175" customFormat="1" ht="42" customHeight="1">
      <c r="A55" s="123" t="s">
        <v>89</v>
      </c>
      <c r="B55" s="123"/>
      <c r="C55" s="123"/>
      <c r="D55" s="123"/>
      <c r="E55" s="123"/>
      <c r="F55" s="123"/>
      <c r="G55" s="123"/>
      <c r="H55" s="123"/>
      <c r="I55" s="123"/>
      <c r="J55" s="81">
        <v>654</v>
      </c>
      <c r="K55" s="166">
        <v>1</v>
      </c>
      <c r="L55" s="166">
        <v>13</v>
      </c>
      <c r="M55" s="165" t="s">
        <v>119</v>
      </c>
      <c r="N55" s="124">
        <v>244</v>
      </c>
      <c r="O55" s="124"/>
      <c r="P55" s="126">
        <v>50000</v>
      </c>
      <c r="Q55" s="126"/>
      <c r="R55" s="126"/>
      <c r="S55" s="125"/>
      <c r="T55" s="334">
        <v>87500</v>
      </c>
      <c r="U55" s="126">
        <v>130000</v>
      </c>
      <c r="V55" s="126">
        <v>20000</v>
      </c>
      <c r="AA55" s="215"/>
    </row>
    <row r="56" spans="1:27" s="175" customFormat="1" ht="54.75" customHeight="1">
      <c r="A56" s="420" t="s">
        <v>133</v>
      </c>
      <c r="B56" s="123"/>
      <c r="C56" s="123"/>
      <c r="D56" s="123"/>
      <c r="E56" s="123"/>
      <c r="F56" s="123"/>
      <c r="G56" s="123"/>
      <c r="H56" s="123"/>
      <c r="I56" s="123"/>
      <c r="J56" s="81">
        <v>654</v>
      </c>
      <c r="K56" s="166">
        <v>1</v>
      </c>
      <c r="L56" s="166">
        <v>13</v>
      </c>
      <c r="M56" s="165" t="s">
        <v>134</v>
      </c>
      <c r="N56" s="124">
        <v>0</v>
      </c>
      <c r="O56" s="124"/>
      <c r="P56" s="126">
        <f>P58</f>
        <v>140000</v>
      </c>
      <c r="Q56" s="126"/>
      <c r="R56" s="126"/>
      <c r="S56" s="125"/>
      <c r="T56" s="334">
        <f>T58</f>
        <v>200000</v>
      </c>
      <c r="U56" s="126">
        <f>U58</f>
        <v>295569</v>
      </c>
      <c r="V56" s="126">
        <f>V58</f>
        <v>29999</v>
      </c>
      <c r="AA56" s="215"/>
    </row>
    <row r="57" spans="1:27" s="175" customFormat="1" ht="87" customHeight="1">
      <c r="A57" s="419" t="s">
        <v>213</v>
      </c>
      <c r="B57" s="123"/>
      <c r="C57" s="123"/>
      <c r="D57" s="123"/>
      <c r="E57" s="123"/>
      <c r="F57" s="123"/>
      <c r="G57" s="123"/>
      <c r="H57" s="123"/>
      <c r="I57" s="123"/>
      <c r="J57" s="81">
        <v>654</v>
      </c>
      <c r="K57" s="166">
        <v>1</v>
      </c>
      <c r="L57" s="166">
        <v>13</v>
      </c>
      <c r="M57" s="201" t="s">
        <v>139</v>
      </c>
      <c r="N57" s="124">
        <v>0</v>
      </c>
      <c r="O57" s="124"/>
      <c r="P57" s="126">
        <f>140000-100000+100000</f>
        <v>140000</v>
      </c>
      <c r="Q57" s="126"/>
      <c r="R57" s="126"/>
      <c r="S57" s="125"/>
      <c r="T57" s="334">
        <f>T58</f>
        <v>200000</v>
      </c>
      <c r="U57" s="126">
        <f>U58</f>
        <v>295569</v>
      </c>
      <c r="V57" s="126">
        <f>V58</f>
        <v>29999</v>
      </c>
      <c r="AA57" s="215"/>
    </row>
    <row r="58" spans="1:27" s="175" customFormat="1" ht="24.75" customHeight="1">
      <c r="A58" s="123" t="s">
        <v>35</v>
      </c>
      <c r="B58" s="123"/>
      <c r="C58" s="123"/>
      <c r="D58" s="123"/>
      <c r="E58" s="123"/>
      <c r="F58" s="123"/>
      <c r="G58" s="123"/>
      <c r="H58" s="123"/>
      <c r="I58" s="123"/>
      <c r="J58" s="81">
        <v>654</v>
      </c>
      <c r="K58" s="166">
        <v>1</v>
      </c>
      <c r="L58" s="166">
        <v>13</v>
      </c>
      <c r="M58" s="201" t="s">
        <v>139</v>
      </c>
      <c r="N58" s="124">
        <v>122</v>
      </c>
      <c r="O58" s="124"/>
      <c r="P58" s="126">
        <f>140000-100000+100000</f>
        <v>140000</v>
      </c>
      <c r="Q58" s="126"/>
      <c r="R58" s="126"/>
      <c r="S58" s="125"/>
      <c r="T58" s="334">
        <v>200000</v>
      </c>
      <c r="U58" s="126">
        <v>295569</v>
      </c>
      <c r="V58" s="126">
        <v>29999</v>
      </c>
      <c r="AA58" s="215"/>
    </row>
    <row r="59" spans="1:27" s="175" customFormat="1" ht="82.5" customHeight="1">
      <c r="A59" s="394" t="s">
        <v>167</v>
      </c>
      <c r="B59" s="123"/>
      <c r="C59" s="123"/>
      <c r="D59" s="123"/>
      <c r="E59" s="123"/>
      <c r="F59" s="123"/>
      <c r="G59" s="123"/>
      <c r="H59" s="123"/>
      <c r="I59" s="123"/>
      <c r="J59" s="124">
        <v>654</v>
      </c>
      <c r="K59" s="166">
        <v>1</v>
      </c>
      <c r="L59" s="166">
        <v>13</v>
      </c>
      <c r="M59" s="396" t="s">
        <v>100</v>
      </c>
      <c r="N59" s="124">
        <v>0</v>
      </c>
      <c r="O59" s="124"/>
      <c r="P59" s="126" t="e">
        <f>P61+P64+P63+P65+#REF!</f>
        <v>#REF!</v>
      </c>
      <c r="Q59" s="126"/>
      <c r="R59" s="126"/>
      <c r="S59" s="125"/>
      <c r="T59" s="334">
        <f>T60</f>
        <v>4928750</v>
      </c>
      <c r="U59" s="126">
        <f>U60</f>
        <v>4153581.4</v>
      </c>
      <c r="V59" s="126">
        <f>V60</f>
        <v>3204381.4</v>
      </c>
      <c r="AA59" s="567"/>
    </row>
    <row r="60" spans="1:27" s="175" customFormat="1" ht="93" customHeight="1">
      <c r="A60" s="500" t="s">
        <v>168</v>
      </c>
      <c r="B60" s="123"/>
      <c r="C60" s="123"/>
      <c r="D60" s="123"/>
      <c r="E60" s="123"/>
      <c r="F60" s="123"/>
      <c r="G60" s="123"/>
      <c r="H60" s="123"/>
      <c r="I60" s="123"/>
      <c r="J60" s="124">
        <v>654</v>
      </c>
      <c r="K60" s="166">
        <v>1</v>
      </c>
      <c r="L60" s="166">
        <v>13</v>
      </c>
      <c r="M60" s="396" t="s">
        <v>169</v>
      </c>
      <c r="N60" s="124"/>
      <c r="O60" s="124"/>
      <c r="P60" s="126">
        <f>P61+P63+P64+P65</f>
        <v>4464150</v>
      </c>
      <c r="Q60" s="126"/>
      <c r="R60" s="126"/>
      <c r="S60" s="125"/>
      <c r="T60" s="334">
        <f>T61+T62+T63+T64+T65+T66</f>
        <v>4928750</v>
      </c>
      <c r="U60" s="126">
        <f>U61+U63+U64+U65+U62</f>
        <v>4153581.4</v>
      </c>
      <c r="V60" s="126">
        <f>V61+V63+V64+V65+V62</f>
        <v>3204381.4</v>
      </c>
      <c r="AA60" s="568"/>
    </row>
    <row r="61" spans="1:39" s="175" customFormat="1" ht="26.25" customHeight="1">
      <c r="A61" s="200" t="s">
        <v>82</v>
      </c>
      <c r="B61" s="123"/>
      <c r="C61" s="123"/>
      <c r="D61" s="123"/>
      <c r="E61" s="123"/>
      <c r="F61" s="123"/>
      <c r="G61" s="123"/>
      <c r="H61" s="123"/>
      <c r="I61" s="123"/>
      <c r="J61" s="81">
        <v>654</v>
      </c>
      <c r="K61" s="166">
        <v>1</v>
      </c>
      <c r="L61" s="166">
        <v>13</v>
      </c>
      <c r="M61" s="396" t="s">
        <v>169</v>
      </c>
      <c r="N61" s="124">
        <v>111</v>
      </c>
      <c r="O61" s="124"/>
      <c r="P61" s="126">
        <v>3436150</v>
      </c>
      <c r="Q61" s="126"/>
      <c r="R61" s="334"/>
      <c r="S61" s="125"/>
      <c r="T61" s="334">
        <v>2634675.4</v>
      </c>
      <c r="U61" s="334">
        <v>2634675.4</v>
      </c>
      <c r="V61" s="334">
        <v>2634675.4</v>
      </c>
      <c r="AA61" s="569"/>
      <c r="AB61" s="176"/>
      <c r="AM61" s="367">
        <f>T61+T62+T63</f>
        <v>3480347.4</v>
      </c>
    </row>
    <row r="62" spans="1:28" s="175" customFormat="1" ht="39" customHeight="1">
      <c r="A62" s="200" t="s">
        <v>83</v>
      </c>
      <c r="B62" s="123"/>
      <c r="C62" s="123"/>
      <c r="D62" s="123"/>
      <c r="E62" s="123"/>
      <c r="F62" s="123"/>
      <c r="G62" s="123"/>
      <c r="H62" s="123"/>
      <c r="I62" s="123"/>
      <c r="J62" s="81">
        <v>654</v>
      </c>
      <c r="K62" s="166">
        <v>1</v>
      </c>
      <c r="L62" s="166">
        <v>13</v>
      </c>
      <c r="M62" s="396" t="s">
        <v>169</v>
      </c>
      <c r="N62" s="124">
        <v>119</v>
      </c>
      <c r="O62" s="124"/>
      <c r="P62" s="126"/>
      <c r="Q62" s="126"/>
      <c r="R62" s="334"/>
      <c r="S62" s="125"/>
      <c r="T62" s="334">
        <v>795672</v>
      </c>
      <c r="U62" s="334">
        <v>795672</v>
      </c>
      <c r="V62" s="334">
        <v>568506</v>
      </c>
      <c r="AA62" s="569"/>
      <c r="AB62" s="176"/>
    </row>
    <row r="63" spans="1:39" s="175" customFormat="1" ht="42" customHeight="1">
      <c r="A63" s="200" t="s">
        <v>84</v>
      </c>
      <c r="B63" s="123"/>
      <c r="C63" s="123"/>
      <c r="D63" s="123"/>
      <c r="E63" s="123"/>
      <c r="F63" s="123"/>
      <c r="G63" s="123"/>
      <c r="H63" s="123"/>
      <c r="I63" s="123"/>
      <c r="J63" s="81">
        <v>654</v>
      </c>
      <c r="K63" s="166">
        <v>1</v>
      </c>
      <c r="L63" s="166">
        <v>13</v>
      </c>
      <c r="M63" s="396" t="s">
        <v>169</v>
      </c>
      <c r="N63" s="124">
        <v>112</v>
      </c>
      <c r="O63" s="124"/>
      <c r="P63" s="126">
        <v>50000</v>
      </c>
      <c r="Q63" s="126"/>
      <c r="R63" s="334"/>
      <c r="S63" s="125"/>
      <c r="T63" s="334">
        <v>50000</v>
      </c>
      <c r="U63" s="126">
        <v>50000</v>
      </c>
      <c r="V63" s="126">
        <v>1200</v>
      </c>
      <c r="AA63" s="567"/>
      <c r="AB63" s="176"/>
      <c r="AM63" s="367">
        <f>T64+T65</f>
        <v>1440520.95</v>
      </c>
    </row>
    <row r="64" spans="1:27" s="175" customFormat="1" ht="23.25" customHeight="1">
      <c r="A64" s="123" t="s">
        <v>54</v>
      </c>
      <c r="B64" s="123"/>
      <c r="C64" s="123"/>
      <c r="D64" s="123"/>
      <c r="E64" s="123"/>
      <c r="F64" s="123"/>
      <c r="G64" s="123"/>
      <c r="H64" s="123"/>
      <c r="I64" s="123"/>
      <c r="J64" s="81">
        <v>654</v>
      </c>
      <c r="K64" s="166">
        <v>1</v>
      </c>
      <c r="L64" s="166">
        <v>13</v>
      </c>
      <c r="M64" s="396" t="s">
        <v>169</v>
      </c>
      <c r="N64" s="124">
        <v>242</v>
      </c>
      <c r="O64" s="124"/>
      <c r="P64" s="126">
        <v>100000</v>
      </c>
      <c r="Q64" s="126"/>
      <c r="R64" s="126"/>
      <c r="S64" s="125"/>
      <c r="T64" s="334">
        <v>103000</v>
      </c>
      <c r="U64" s="126">
        <v>70000</v>
      </c>
      <c r="V64" s="126">
        <v>0</v>
      </c>
      <c r="AA64" s="215"/>
    </row>
    <row r="65" spans="1:27" s="175" customFormat="1" ht="42" customHeight="1">
      <c r="A65" s="123" t="s">
        <v>89</v>
      </c>
      <c r="B65" s="123"/>
      <c r="C65" s="123"/>
      <c r="D65" s="123"/>
      <c r="E65" s="123"/>
      <c r="F65" s="123"/>
      <c r="G65" s="123"/>
      <c r="H65" s="123"/>
      <c r="I65" s="123"/>
      <c r="J65" s="81">
        <v>654</v>
      </c>
      <c r="K65" s="166">
        <v>1</v>
      </c>
      <c r="L65" s="166">
        <v>13</v>
      </c>
      <c r="M65" s="396" t="s">
        <v>169</v>
      </c>
      <c r="N65" s="124">
        <v>244</v>
      </c>
      <c r="O65" s="124"/>
      <c r="P65" s="126">
        <v>878000</v>
      </c>
      <c r="Q65" s="126"/>
      <c r="R65" s="126"/>
      <c r="S65" s="125"/>
      <c r="T65" s="334">
        <v>1337520.95</v>
      </c>
      <c r="U65" s="126">
        <v>603234</v>
      </c>
      <c r="V65" s="126">
        <v>0</v>
      </c>
      <c r="AA65" s="215"/>
    </row>
    <row r="66" spans="1:27" s="175" customFormat="1" ht="24.75" customHeight="1">
      <c r="A66" s="123" t="s">
        <v>127</v>
      </c>
      <c r="B66" s="123"/>
      <c r="C66" s="123"/>
      <c r="D66" s="123"/>
      <c r="E66" s="123"/>
      <c r="F66" s="123"/>
      <c r="G66" s="123"/>
      <c r="H66" s="123"/>
      <c r="I66" s="123"/>
      <c r="J66" s="81">
        <v>654</v>
      </c>
      <c r="K66" s="166">
        <v>1</v>
      </c>
      <c r="L66" s="166">
        <v>13</v>
      </c>
      <c r="M66" s="396" t="s">
        <v>169</v>
      </c>
      <c r="N66" s="124">
        <v>851</v>
      </c>
      <c r="O66" s="124"/>
      <c r="P66" s="168"/>
      <c r="Q66" s="168"/>
      <c r="R66" s="168"/>
      <c r="S66" s="125"/>
      <c r="T66" s="334">
        <v>7881.65</v>
      </c>
      <c r="U66" s="168"/>
      <c r="V66" s="168"/>
      <c r="AA66" s="215"/>
    </row>
    <row r="67" spans="1:27" s="177" customFormat="1" ht="19.5" customHeight="1">
      <c r="A67" s="418" t="s">
        <v>63</v>
      </c>
      <c r="B67" s="80"/>
      <c r="C67" s="80"/>
      <c r="D67" s="80"/>
      <c r="E67" s="80"/>
      <c r="F67" s="80"/>
      <c r="G67" s="80"/>
      <c r="H67" s="80"/>
      <c r="I67" s="80"/>
      <c r="J67" s="81">
        <v>654</v>
      </c>
      <c r="K67" s="82">
        <v>2</v>
      </c>
      <c r="L67" s="82">
        <v>0</v>
      </c>
      <c r="M67" s="83" t="s">
        <v>210</v>
      </c>
      <c r="N67" s="81">
        <v>0</v>
      </c>
      <c r="O67" s="81"/>
      <c r="P67" s="85">
        <f>P70</f>
        <v>156000</v>
      </c>
      <c r="Q67" s="85"/>
      <c r="R67" s="85"/>
      <c r="S67" s="85"/>
      <c r="T67" s="374">
        <f>T70</f>
        <v>189200</v>
      </c>
      <c r="U67" s="85">
        <f>U70</f>
        <v>189200</v>
      </c>
      <c r="V67" s="85">
        <f>V70</f>
        <v>189200</v>
      </c>
      <c r="AA67" s="215"/>
    </row>
    <row r="68" spans="1:27" s="175" customFormat="1" ht="16.5" customHeight="1">
      <c r="A68" s="200" t="s">
        <v>238</v>
      </c>
      <c r="B68" s="123"/>
      <c r="C68" s="123"/>
      <c r="D68" s="123"/>
      <c r="E68" s="123"/>
      <c r="F68" s="123"/>
      <c r="G68" s="123"/>
      <c r="H68" s="123"/>
      <c r="I68" s="123"/>
      <c r="J68" s="124">
        <v>654</v>
      </c>
      <c r="K68" s="166">
        <v>2</v>
      </c>
      <c r="L68" s="166">
        <v>3</v>
      </c>
      <c r="M68" s="83" t="s">
        <v>210</v>
      </c>
      <c r="N68" s="124">
        <v>0</v>
      </c>
      <c r="O68" s="124"/>
      <c r="P68" s="126">
        <f>P70</f>
        <v>156000</v>
      </c>
      <c r="Q68" s="126"/>
      <c r="R68" s="126"/>
      <c r="S68" s="126"/>
      <c r="T68" s="334">
        <f>T70</f>
        <v>189200</v>
      </c>
      <c r="U68" s="126">
        <f>U70</f>
        <v>189200</v>
      </c>
      <c r="V68" s="126">
        <f>V70</f>
        <v>189200</v>
      </c>
      <c r="AA68" s="215"/>
    </row>
    <row r="69" spans="1:27" s="175" customFormat="1" ht="56.25" customHeight="1">
      <c r="A69" s="424" t="s">
        <v>133</v>
      </c>
      <c r="B69" s="123"/>
      <c r="C69" s="123"/>
      <c r="D69" s="123"/>
      <c r="E69" s="123"/>
      <c r="F69" s="123"/>
      <c r="G69" s="123"/>
      <c r="H69" s="123"/>
      <c r="I69" s="123"/>
      <c r="J69" s="124">
        <v>654</v>
      </c>
      <c r="K69" s="166">
        <v>2</v>
      </c>
      <c r="L69" s="166">
        <v>3</v>
      </c>
      <c r="M69" s="201" t="s">
        <v>134</v>
      </c>
      <c r="N69" s="124">
        <v>0</v>
      </c>
      <c r="O69" s="124"/>
      <c r="P69" s="126">
        <f>P70</f>
        <v>156000</v>
      </c>
      <c r="Q69" s="126"/>
      <c r="R69" s="126"/>
      <c r="S69" s="126"/>
      <c r="T69" s="334">
        <f>T70</f>
        <v>189200</v>
      </c>
      <c r="U69" s="126">
        <f>U70</f>
        <v>189200</v>
      </c>
      <c r="V69" s="126">
        <f>V70</f>
        <v>189200</v>
      </c>
      <c r="AA69" s="215"/>
    </row>
    <row r="70" spans="1:27" s="175" customFormat="1" ht="161.25" customHeight="1">
      <c r="A70" s="553" t="s">
        <v>124</v>
      </c>
      <c r="B70" s="123"/>
      <c r="C70" s="123"/>
      <c r="D70" s="123"/>
      <c r="E70" s="123"/>
      <c r="F70" s="123"/>
      <c r="G70" s="123"/>
      <c r="H70" s="123"/>
      <c r="I70" s="123"/>
      <c r="J70" s="124">
        <v>654</v>
      </c>
      <c r="K70" s="166">
        <v>2</v>
      </c>
      <c r="L70" s="166">
        <v>3</v>
      </c>
      <c r="M70" s="377" t="s">
        <v>151</v>
      </c>
      <c r="N70" s="124">
        <v>0</v>
      </c>
      <c r="O70" s="124"/>
      <c r="P70" s="126">
        <f>P74</f>
        <v>156000</v>
      </c>
      <c r="Q70" s="126"/>
      <c r="R70" s="126"/>
      <c r="S70" s="126"/>
      <c r="T70" s="334">
        <f>T73+T74+T75</f>
        <v>189200</v>
      </c>
      <c r="U70" s="334">
        <f>U73+U74+U75</f>
        <v>189200</v>
      </c>
      <c r="V70" s="334">
        <f>V73+V74+V75</f>
        <v>189200</v>
      </c>
      <c r="AA70" s="215"/>
    </row>
    <row r="71" spans="1:27" s="175" customFormat="1" ht="36.75" customHeight="1" hidden="1">
      <c r="A71" s="553"/>
      <c r="B71" s="80"/>
      <c r="C71" s="80"/>
      <c r="D71" s="80"/>
      <c r="E71" s="80"/>
      <c r="F71" s="80"/>
      <c r="G71" s="80"/>
      <c r="H71" s="80"/>
      <c r="I71" s="80"/>
      <c r="J71" s="81"/>
      <c r="K71" s="166"/>
      <c r="L71" s="166"/>
      <c r="M71" s="169"/>
      <c r="N71" s="124"/>
      <c r="O71" s="124"/>
      <c r="P71" s="168"/>
      <c r="Q71" s="168"/>
      <c r="R71" s="168"/>
      <c r="S71" s="125"/>
      <c r="T71" s="334"/>
      <c r="U71" s="168"/>
      <c r="V71" s="168"/>
      <c r="AA71" s="215"/>
    </row>
    <row r="72" spans="1:27" s="175" customFormat="1" ht="9" customHeight="1" hidden="1">
      <c r="A72" s="123"/>
      <c r="B72" s="123"/>
      <c r="C72" s="123"/>
      <c r="D72" s="123"/>
      <c r="E72" s="123"/>
      <c r="F72" s="123"/>
      <c r="G72" s="123"/>
      <c r="H72" s="123"/>
      <c r="I72" s="123"/>
      <c r="J72" s="81"/>
      <c r="K72" s="166"/>
      <c r="L72" s="166"/>
      <c r="M72" s="169" t="s">
        <v>53</v>
      </c>
      <c r="N72" s="124"/>
      <c r="O72" s="124"/>
      <c r="P72" s="168"/>
      <c r="Q72" s="168"/>
      <c r="R72" s="168"/>
      <c r="S72" s="125"/>
      <c r="T72" s="334"/>
      <c r="U72" s="168"/>
      <c r="V72" s="168"/>
      <c r="AA72" s="215"/>
    </row>
    <row r="73" spans="1:27" s="175" customFormat="1" ht="34.5" customHeight="1">
      <c r="A73" s="200" t="s">
        <v>207</v>
      </c>
      <c r="B73" s="123"/>
      <c r="C73" s="123"/>
      <c r="D73" s="123"/>
      <c r="E73" s="123"/>
      <c r="F73" s="123"/>
      <c r="G73" s="123"/>
      <c r="H73" s="123"/>
      <c r="I73" s="123"/>
      <c r="J73" s="124">
        <v>654</v>
      </c>
      <c r="K73" s="166">
        <v>2</v>
      </c>
      <c r="L73" s="166">
        <v>3</v>
      </c>
      <c r="M73" s="377" t="s">
        <v>151</v>
      </c>
      <c r="N73" s="124">
        <v>121</v>
      </c>
      <c r="O73" s="124"/>
      <c r="P73" s="168"/>
      <c r="Q73" s="168"/>
      <c r="R73" s="168"/>
      <c r="S73" s="125"/>
      <c r="T73" s="334">
        <v>120000</v>
      </c>
      <c r="U73" s="334">
        <v>120000</v>
      </c>
      <c r="V73" s="334">
        <v>120000</v>
      </c>
      <c r="AA73" s="215"/>
    </row>
    <row r="74" spans="1:42" s="175" customFormat="1" ht="66" customHeight="1">
      <c r="A74" s="200" t="s">
        <v>208</v>
      </c>
      <c r="B74" s="123"/>
      <c r="C74" s="123"/>
      <c r="D74" s="123"/>
      <c r="E74" s="123"/>
      <c r="F74" s="123"/>
      <c r="G74" s="123"/>
      <c r="H74" s="123"/>
      <c r="I74" s="123"/>
      <c r="J74" s="81">
        <v>654</v>
      </c>
      <c r="K74" s="166">
        <v>2</v>
      </c>
      <c r="L74" s="166">
        <v>3</v>
      </c>
      <c r="M74" s="377" t="s">
        <v>151</v>
      </c>
      <c r="N74" s="124">
        <v>129</v>
      </c>
      <c r="O74" s="124"/>
      <c r="P74" s="126">
        <v>156000</v>
      </c>
      <c r="Q74" s="126"/>
      <c r="R74" s="126"/>
      <c r="S74" s="126"/>
      <c r="T74" s="334">
        <v>36000</v>
      </c>
      <c r="U74" s="334">
        <v>36000</v>
      </c>
      <c r="V74" s="334">
        <v>36000</v>
      </c>
      <c r="W74" s="176"/>
      <c r="X74" s="176"/>
      <c r="Y74" s="176"/>
      <c r="Z74" s="176"/>
      <c r="AA74" s="215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</row>
    <row r="75" spans="1:27" s="175" customFormat="1" ht="30" customHeight="1">
      <c r="A75" s="123" t="s">
        <v>28</v>
      </c>
      <c r="B75" s="123"/>
      <c r="C75" s="123"/>
      <c r="D75" s="123"/>
      <c r="E75" s="123"/>
      <c r="F75" s="123"/>
      <c r="G75" s="123"/>
      <c r="H75" s="123"/>
      <c r="I75" s="123"/>
      <c r="J75" s="81">
        <v>654</v>
      </c>
      <c r="K75" s="166">
        <v>2</v>
      </c>
      <c r="L75" s="166">
        <v>3</v>
      </c>
      <c r="M75" s="377" t="s">
        <v>151</v>
      </c>
      <c r="N75" s="124">
        <v>244</v>
      </c>
      <c r="O75" s="124"/>
      <c r="P75" s="168">
        <v>0</v>
      </c>
      <c r="Q75" s="168"/>
      <c r="R75" s="168"/>
      <c r="S75" s="125"/>
      <c r="T75" s="334">
        <v>33200</v>
      </c>
      <c r="U75" s="334">
        <v>33200</v>
      </c>
      <c r="V75" s="334">
        <v>33200</v>
      </c>
      <c r="AA75" s="215"/>
    </row>
    <row r="76" spans="1:27" s="177" customFormat="1" ht="26.25">
      <c r="A76" s="80" t="s">
        <v>231</v>
      </c>
      <c r="B76" s="80"/>
      <c r="C76" s="80"/>
      <c r="D76" s="80"/>
      <c r="E76" s="80"/>
      <c r="F76" s="80"/>
      <c r="G76" s="80"/>
      <c r="H76" s="80"/>
      <c r="I76" s="80"/>
      <c r="J76" s="81">
        <v>654</v>
      </c>
      <c r="K76" s="82">
        <v>3</v>
      </c>
      <c r="L76" s="82">
        <v>0</v>
      </c>
      <c r="M76" s="83" t="s">
        <v>210</v>
      </c>
      <c r="N76" s="81">
        <v>0</v>
      </c>
      <c r="O76" s="81"/>
      <c r="P76" s="85">
        <f>P77+P81+P91</f>
        <v>189860</v>
      </c>
      <c r="Q76" s="85"/>
      <c r="R76" s="85"/>
      <c r="S76" s="84"/>
      <c r="T76" s="374">
        <f>T77+T81+T91</f>
        <v>4025267</v>
      </c>
      <c r="U76" s="85">
        <f>U77+U81+U91</f>
        <v>296630</v>
      </c>
      <c r="V76" s="85">
        <f>V77+V81+V91</f>
        <v>266630</v>
      </c>
      <c r="AA76" s="215"/>
    </row>
    <row r="77" spans="1:27" s="175" customFormat="1" ht="12.75">
      <c r="A77" s="238" t="s">
        <v>24</v>
      </c>
      <c r="B77" s="123"/>
      <c r="C77" s="123"/>
      <c r="D77" s="123"/>
      <c r="E77" s="123"/>
      <c r="F77" s="123"/>
      <c r="G77" s="123"/>
      <c r="H77" s="123"/>
      <c r="I77" s="123"/>
      <c r="J77" s="81">
        <v>654</v>
      </c>
      <c r="K77" s="166">
        <v>3</v>
      </c>
      <c r="L77" s="166">
        <v>4</v>
      </c>
      <c r="M77" s="165" t="s">
        <v>210</v>
      </c>
      <c r="N77" s="124">
        <v>0</v>
      </c>
      <c r="O77" s="124"/>
      <c r="P77" s="126">
        <f aca="true" t="shared" si="2" ref="P77:V77">P78</f>
        <v>16800</v>
      </c>
      <c r="Q77" s="126"/>
      <c r="R77" s="126"/>
      <c r="S77" s="125"/>
      <c r="T77" s="334">
        <f t="shared" si="2"/>
        <v>15200</v>
      </c>
      <c r="U77" s="126">
        <f t="shared" si="2"/>
        <v>15200</v>
      </c>
      <c r="V77" s="126">
        <f t="shared" si="2"/>
        <v>15200</v>
      </c>
      <c r="AA77" s="215"/>
    </row>
    <row r="78" spans="1:27" s="175" customFormat="1" ht="55.5" customHeight="1">
      <c r="A78" s="424" t="s">
        <v>133</v>
      </c>
      <c r="B78" s="123"/>
      <c r="C78" s="123"/>
      <c r="D78" s="123"/>
      <c r="E78" s="123"/>
      <c r="F78" s="123"/>
      <c r="G78" s="123"/>
      <c r="H78" s="123"/>
      <c r="I78" s="123"/>
      <c r="J78" s="81">
        <v>654</v>
      </c>
      <c r="K78" s="166">
        <v>3</v>
      </c>
      <c r="L78" s="166">
        <v>4</v>
      </c>
      <c r="M78" s="201" t="s">
        <v>134</v>
      </c>
      <c r="N78" s="124">
        <v>0</v>
      </c>
      <c r="O78" s="124"/>
      <c r="P78" s="126">
        <f>P80</f>
        <v>16800</v>
      </c>
      <c r="Q78" s="126"/>
      <c r="R78" s="126"/>
      <c r="S78" s="125"/>
      <c r="T78" s="334">
        <f>T80</f>
        <v>15200</v>
      </c>
      <c r="U78" s="126">
        <f>U80</f>
        <v>15200</v>
      </c>
      <c r="V78" s="126">
        <f>V80</f>
        <v>15200</v>
      </c>
      <c r="AA78" s="215"/>
    </row>
    <row r="79" spans="1:27" s="175" customFormat="1" ht="168" customHeight="1">
      <c r="A79" s="395" t="s">
        <v>153</v>
      </c>
      <c r="B79" s="123"/>
      <c r="C79" s="123"/>
      <c r="D79" s="123"/>
      <c r="E79" s="123"/>
      <c r="F79" s="123"/>
      <c r="G79" s="123"/>
      <c r="H79" s="123"/>
      <c r="I79" s="123"/>
      <c r="J79" s="81">
        <v>654</v>
      </c>
      <c r="K79" s="166">
        <v>3</v>
      </c>
      <c r="L79" s="166">
        <v>4</v>
      </c>
      <c r="M79" s="201" t="s">
        <v>154</v>
      </c>
      <c r="N79" s="124">
        <v>0</v>
      </c>
      <c r="O79" s="124"/>
      <c r="P79" s="126">
        <v>16800</v>
      </c>
      <c r="Q79" s="126"/>
      <c r="R79" s="126"/>
      <c r="S79" s="125"/>
      <c r="T79" s="334">
        <f>T80</f>
        <v>15200</v>
      </c>
      <c r="U79" s="126">
        <f>U80</f>
        <v>15200</v>
      </c>
      <c r="V79" s="126">
        <f>V80</f>
        <v>15200</v>
      </c>
      <c r="AA79" s="215"/>
    </row>
    <row r="80" spans="1:27" s="175" customFormat="1" ht="45" customHeight="1">
      <c r="A80" s="123" t="s">
        <v>89</v>
      </c>
      <c r="B80" s="123"/>
      <c r="C80" s="123"/>
      <c r="D80" s="123"/>
      <c r="E80" s="123"/>
      <c r="F80" s="123"/>
      <c r="G80" s="123"/>
      <c r="H80" s="123"/>
      <c r="I80" s="123"/>
      <c r="J80" s="81">
        <v>654</v>
      </c>
      <c r="K80" s="166">
        <v>3</v>
      </c>
      <c r="L80" s="166">
        <v>4</v>
      </c>
      <c r="M80" s="201" t="s">
        <v>154</v>
      </c>
      <c r="N80" s="124">
        <v>244</v>
      </c>
      <c r="O80" s="124"/>
      <c r="P80" s="126">
        <v>16800</v>
      </c>
      <c r="Q80" s="126"/>
      <c r="R80" s="126"/>
      <c r="S80" s="125"/>
      <c r="T80" s="334">
        <v>15200</v>
      </c>
      <c r="U80" s="126">
        <v>15200</v>
      </c>
      <c r="V80" s="126">
        <v>15200</v>
      </c>
      <c r="AA80" s="215"/>
    </row>
    <row r="81" spans="1:27" s="175" customFormat="1" ht="54" customHeight="1">
      <c r="A81" s="439" t="s">
        <v>29</v>
      </c>
      <c r="B81" s="439"/>
      <c r="C81" s="555"/>
      <c r="D81" s="555"/>
      <c r="E81" s="555"/>
      <c r="F81" s="555"/>
      <c r="G81" s="555"/>
      <c r="H81" s="555"/>
      <c r="I81" s="555"/>
      <c r="J81" s="81">
        <v>654</v>
      </c>
      <c r="K81" s="501">
        <v>3</v>
      </c>
      <c r="L81" s="501">
        <v>9</v>
      </c>
      <c r="M81" s="165" t="s">
        <v>210</v>
      </c>
      <c r="N81" s="502">
        <v>0</v>
      </c>
      <c r="O81" s="124"/>
      <c r="P81" s="126">
        <f>P82+P85</f>
        <v>167300</v>
      </c>
      <c r="Q81" s="126"/>
      <c r="R81" s="126"/>
      <c r="S81" s="125"/>
      <c r="T81" s="334">
        <f>T82+T85</f>
        <v>980000</v>
      </c>
      <c r="U81" s="126">
        <f>U82+U88</f>
        <v>260000</v>
      </c>
      <c r="V81" s="126">
        <f>V82+V88</f>
        <v>230000</v>
      </c>
      <c r="AA81" s="215"/>
    </row>
    <row r="82" spans="1:27" s="175" customFormat="1" ht="78" customHeight="1">
      <c r="A82" s="424" t="s">
        <v>158</v>
      </c>
      <c r="B82" s="439"/>
      <c r="C82" s="555"/>
      <c r="D82" s="555"/>
      <c r="E82" s="555"/>
      <c r="F82" s="555"/>
      <c r="G82" s="555"/>
      <c r="H82" s="555"/>
      <c r="I82" s="555"/>
      <c r="J82" s="81">
        <v>654</v>
      </c>
      <c r="K82" s="501">
        <v>3</v>
      </c>
      <c r="L82" s="501">
        <v>9</v>
      </c>
      <c r="M82" s="430" t="s">
        <v>163</v>
      </c>
      <c r="N82" s="502">
        <v>0</v>
      </c>
      <c r="O82" s="124"/>
      <c r="P82" s="126">
        <f>P84</f>
        <v>60000</v>
      </c>
      <c r="Q82" s="126"/>
      <c r="R82" s="126"/>
      <c r="S82" s="125"/>
      <c r="T82" s="334">
        <f>T84</f>
        <v>30000</v>
      </c>
      <c r="U82" s="126">
        <f>U84</f>
        <v>60000</v>
      </c>
      <c r="V82" s="126">
        <f>V84</f>
        <v>30000</v>
      </c>
      <c r="AA82" s="215"/>
    </row>
    <row r="83" spans="1:27" s="175" customFormat="1" ht="77.25" customHeight="1">
      <c r="A83" s="200" t="s">
        <v>85</v>
      </c>
      <c r="B83" s="439"/>
      <c r="C83" s="555"/>
      <c r="D83" s="555"/>
      <c r="E83" s="555"/>
      <c r="F83" s="555"/>
      <c r="G83" s="555"/>
      <c r="H83" s="555"/>
      <c r="I83" s="555"/>
      <c r="J83" s="81">
        <v>654</v>
      </c>
      <c r="K83" s="501">
        <v>3</v>
      </c>
      <c r="L83" s="501">
        <v>9</v>
      </c>
      <c r="M83" s="396" t="s">
        <v>162</v>
      </c>
      <c r="N83" s="502">
        <v>0</v>
      </c>
      <c r="O83" s="124"/>
      <c r="P83" s="126">
        <f>P84</f>
        <v>60000</v>
      </c>
      <c r="Q83" s="126"/>
      <c r="R83" s="126"/>
      <c r="S83" s="125"/>
      <c r="T83" s="334">
        <f>T84</f>
        <v>30000</v>
      </c>
      <c r="U83" s="126">
        <f>U84</f>
        <v>60000</v>
      </c>
      <c r="V83" s="126">
        <f>V84</f>
        <v>30000</v>
      </c>
      <c r="AA83" s="215"/>
    </row>
    <row r="84" spans="1:27" s="175" customFormat="1" ht="39.75" customHeight="1">
      <c r="A84" s="123" t="s">
        <v>89</v>
      </c>
      <c r="B84" s="439"/>
      <c r="C84" s="290"/>
      <c r="D84" s="290"/>
      <c r="E84" s="290"/>
      <c r="F84" s="290"/>
      <c r="G84" s="290"/>
      <c r="H84" s="290"/>
      <c r="I84" s="290"/>
      <c r="J84" s="81">
        <v>654</v>
      </c>
      <c r="K84" s="501">
        <v>3</v>
      </c>
      <c r="L84" s="501">
        <v>9</v>
      </c>
      <c r="M84" s="396" t="s">
        <v>162</v>
      </c>
      <c r="N84" s="502">
        <v>244</v>
      </c>
      <c r="O84" s="124"/>
      <c r="P84" s="126">
        <v>60000</v>
      </c>
      <c r="Q84" s="126"/>
      <c r="R84" s="126"/>
      <c r="S84" s="125"/>
      <c r="T84" s="334">
        <v>30000</v>
      </c>
      <c r="U84" s="126">
        <v>60000</v>
      </c>
      <c r="V84" s="126">
        <v>30000</v>
      </c>
      <c r="AA84" s="215"/>
    </row>
    <row r="85" spans="1:27" s="175" customFormat="1" ht="69" customHeight="1" hidden="1">
      <c r="A85" s="432" t="s">
        <v>80</v>
      </c>
      <c r="B85" s="439"/>
      <c r="C85" s="555"/>
      <c r="D85" s="555"/>
      <c r="E85" s="555"/>
      <c r="F85" s="555"/>
      <c r="G85" s="555"/>
      <c r="H85" s="555"/>
      <c r="I85" s="555"/>
      <c r="J85" s="81">
        <v>654</v>
      </c>
      <c r="K85" s="501">
        <v>3</v>
      </c>
      <c r="L85" s="501">
        <v>9</v>
      </c>
      <c r="M85" s="202" t="s">
        <v>65</v>
      </c>
      <c r="N85" s="502">
        <v>0</v>
      </c>
      <c r="O85" s="124"/>
      <c r="P85" s="126">
        <f>P86+P88</f>
        <v>107300</v>
      </c>
      <c r="Q85" s="126"/>
      <c r="R85" s="168"/>
      <c r="S85" s="125"/>
      <c r="T85" s="334">
        <f>T86+T88</f>
        <v>950000</v>
      </c>
      <c r="U85" s="126"/>
      <c r="V85" s="126"/>
      <c r="AA85" s="215"/>
    </row>
    <row r="86" spans="1:27" s="175" customFormat="1" ht="165" customHeight="1" hidden="1">
      <c r="A86" s="200" t="s">
        <v>81</v>
      </c>
      <c r="B86" s="439"/>
      <c r="C86" s="555"/>
      <c r="D86" s="555"/>
      <c r="E86" s="555"/>
      <c r="F86" s="555"/>
      <c r="G86" s="555"/>
      <c r="H86" s="555"/>
      <c r="I86" s="555"/>
      <c r="J86" s="81">
        <v>654</v>
      </c>
      <c r="K86" s="501">
        <v>3</v>
      </c>
      <c r="L86" s="501">
        <v>9</v>
      </c>
      <c r="M86" s="202" t="s">
        <v>76</v>
      </c>
      <c r="N86" s="502">
        <v>0</v>
      </c>
      <c r="O86" s="124"/>
      <c r="P86" s="126">
        <v>87300</v>
      </c>
      <c r="Q86" s="126"/>
      <c r="R86" s="168"/>
      <c r="S86" s="125"/>
      <c r="T86" s="334"/>
      <c r="U86" s="126"/>
      <c r="V86" s="126"/>
      <c r="AA86" s="215"/>
    </row>
    <row r="87" spans="1:27" s="175" customFormat="1" ht="34.5" customHeight="1" hidden="1">
      <c r="A87" s="123" t="s">
        <v>28</v>
      </c>
      <c r="B87" s="439"/>
      <c r="C87" s="290"/>
      <c r="D87" s="290"/>
      <c r="E87" s="290"/>
      <c r="F87" s="290"/>
      <c r="G87" s="290"/>
      <c r="H87" s="290"/>
      <c r="I87" s="290"/>
      <c r="J87" s="81">
        <v>654</v>
      </c>
      <c r="K87" s="501">
        <v>3</v>
      </c>
      <c r="L87" s="501">
        <v>9</v>
      </c>
      <c r="M87" s="202" t="s">
        <v>76</v>
      </c>
      <c r="N87" s="502">
        <v>244</v>
      </c>
      <c r="O87" s="124"/>
      <c r="P87" s="126">
        <v>87300</v>
      </c>
      <c r="Q87" s="126"/>
      <c r="R87" s="168"/>
      <c r="S87" s="125"/>
      <c r="T87" s="334"/>
      <c r="U87" s="126"/>
      <c r="V87" s="126"/>
      <c r="AA87" s="215"/>
    </row>
    <row r="88" spans="1:27" s="175" customFormat="1" ht="53.25" customHeight="1">
      <c r="A88" s="394" t="s">
        <v>202</v>
      </c>
      <c r="B88" s="439"/>
      <c r="C88" s="555"/>
      <c r="D88" s="555"/>
      <c r="E88" s="555"/>
      <c r="F88" s="555"/>
      <c r="G88" s="555"/>
      <c r="H88" s="555"/>
      <c r="I88" s="555"/>
      <c r="J88" s="81">
        <v>654</v>
      </c>
      <c r="K88" s="501">
        <v>3</v>
      </c>
      <c r="L88" s="501">
        <v>9</v>
      </c>
      <c r="M88" s="378" t="s">
        <v>203</v>
      </c>
      <c r="N88" s="502">
        <v>0</v>
      </c>
      <c r="O88" s="124"/>
      <c r="P88" s="126">
        <v>20000</v>
      </c>
      <c r="Q88" s="126"/>
      <c r="R88" s="126"/>
      <c r="S88" s="125"/>
      <c r="T88" s="334">
        <f aca="true" t="shared" si="3" ref="T88:V89">T89</f>
        <v>950000</v>
      </c>
      <c r="U88" s="126">
        <f t="shared" si="3"/>
        <v>200000</v>
      </c>
      <c r="V88" s="126">
        <f t="shared" si="3"/>
        <v>200000</v>
      </c>
      <c r="AA88" s="215"/>
    </row>
    <row r="89" spans="1:27" s="175" customFormat="1" ht="83.25" customHeight="1">
      <c r="A89" s="395" t="s">
        <v>160</v>
      </c>
      <c r="B89" s="439"/>
      <c r="C89" s="290"/>
      <c r="D89" s="290"/>
      <c r="E89" s="290"/>
      <c r="F89" s="290"/>
      <c r="G89" s="290"/>
      <c r="H89" s="290"/>
      <c r="I89" s="290"/>
      <c r="J89" s="81">
        <v>654</v>
      </c>
      <c r="K89" s="501">
        <v>3</v>
      </c>
      <c r="L89" s="501">
        <v>9</v>
      </c>
      <c r="M89" s="379" t="s">
        <v>204</v>
      </c>
      <c r="N89" s="502">
        <v>0</v>
      </c>
      <c r="O89" s="124"/>
      <c r="P89" s="126"/>
      <c r="Q89" s="126"/>
      <c r="R89" s="126"/>
      <c r="S89" s="125"/>
      <c r="T89" s="334">
        <f t="shared" si="3"/>
        <v>950000</v>
      </c>
      <c r="U89" s="126">
        <f t="shared" si="3"/>
        <v>200000</v>
      </c>
      <c r="V89" s="126">
        <f t="shared" si="3"/>
        <v>200000</v>
      </c>
      <c r="AA89" s="215"/>
    </row>
    <row r="90" spans="1:27" s="175" customFormat="1" ht="34.5" customHeight="1">
      <c r="A90" s="123" t="s">
        <v>28</v>
      </c>
      <c r="B90" s="439"/>
      <c r="C90" s="290"/>
      <c r="D90" s="290"/>
      <c r="E90" s="290"/>
      <c r="F90" s="290"/>
      <c r="G90" s="290"/>
      <c r="H90" s="290"/>
      <c r="I90" s="290"/>
      <c r="J90" s="81">
        <v>654</v>
      </c>
      <c r="K90" s="501">
        <v>3</v>
      </c>
      <c r="L90" s="501">
        <v>9</v>
      </c>
      <c r="M90" s="379" t="s">
        <v>204</v>
      </c>
      <c r="N90" s="502">
        <v>244</v>
      </c>
      <c r="O90" s="124"/>
      <c r="P90" s="126">
        <v>20000</v>
      </c>
      <c r="Q90" s="126"/>
      <c r="R90" s="126"/>
      <c r="S90" s="125"/>
      <c r="T90" s="334">
        <v>950000</v>
      </c>
      <c r="U90" s="126">
        <v>200000</v>
      </c>
      <c r="V90" s="126">
        <v>200000</v>
      </c>
      <c r="AA90" s="215"/>
    </row>
    <row r="91" spans="1:27" s="175" customFormat="1" ht="40.5" customHeight="1">
      <c r="A91" s="438" t="s">
        <v>43</v>
      </c>
      <c r="B91" s="123"/>
      <c r="C91" s="123"/>
      <c r="D91" s="123"/>
      <c r="E91" s="123"/>
      <c r="F91" s="123"/>
      <c r="G91" s="123"/>
      <c r="H91" s="123"/>
      <c r="I91" s="123"/>
      <c r="J91" s="81">
        <v>654</v>
      </c>
      <c r="K91" s="166">
        <v>3</v>
      </c>
      <c r="L91" s="166">
        <v>14</v>
      </c>
      <c r="M91" s="165" t="s">
        <v>210</v>
      </c>
      <c r="N91" s="502">
        <v>0</v>
      </c>
      <c r="O91" s="124"/>
      <c r="P91" s="126">
        <f>P96</f>
        <v>5760</v>
      </c>
      <c r="Q91" s="126"/>
      <c r="R91" s="126"/>
      <c r="S91" s="125"/>
      <c r="T91" s="334">
        <f>T96+T101</f>
        <v>3030067</v>
      </c>
      <c r="U91" s="334">
        <f>U96+U101</f>
        <v>21430</v>
      </c>
      <c r="V91" s="334">
        <f>V96+V101</f>
        <v>21430</v>
      </c>
      <c r="AA91" s="215"/>
    </row>
    <row r="92" spans="1:27" s="175" customFormat="1" ht="3.75" customHeight="1" hidden="1">
      <c r="A92" s="439" t="s">
        <v>40</v>
      </c>
      <c r="B92" s="123"/>
      <c r="C92" s="123"/>
      <c r="D92" s="123"/>
      <c r="E92" s="123"/>
      <c r="F92" s="123"/>
      <c r="G92" s="123"/>
      <c r="H92" s="123"/>
      <c r="I92" s="123"/>
      <c r="J92" s="81">
        <v>654</v>
      </c>
      <c r="K92" s="166">
        <v>3</v>
      </c>
      <c r="L92" s="166">
        <v>14</v>
      </c>
      <c r="M92" s="165">
        <v>7951600</v>
      </c>
      <c r="N92" s="124">
        <v>0</v>
      </c>
      <c r="O92" s="124"/>
      <c r="P92" s="126">
        <f>P93</f>
        <v>0</v>
      </c>
      <c r="Q92" s="126"/>
      <c r="R92" s="126"/>
      <c r="S92" s="125"/>
      <c r="T92" s="334">
        <f>T93</f>
        <v>0</v>
      </c>
      <c r="U92" s="126">
        <f>U93</f>
        <v>0</v>
      </c>
      <c r="V92" s="126">
        <f>V93</f>
        <v>0</v>
      </c>
      <c r="AA92" s="215"/>
    </row>
    <row r="93" spans="1:27" s="175" customFormat="1" ht="12.75" hidden="1">
      <c r="A93" s="439" t="s">
        <v>34</v>
      </c>
      <c r="B93" s="123"/>
      <c r="C93" s="123"/>
      <c r="D93" s="123"/>
      <c r="E93" s="123"/>
      <c r="F93" s="123"/>
      <c r="G93" s="123"/>
      <c r="H93" s="123"/>
      <c r="I93" s="123"/>
      <c r="J93" s="81">
        <v>654</v>
      </c>
      <c r="K93" s="166">
        <v>3</v>
      </c>
      <c r="L93" s="166">
        <v>14</v>
      </c>
      <c r="M93" s="165">
        <v>7951600</v>
      </c>
      <c r="N93" s="124">
        <v>540</v>
      </c>
      <c r="O93" s="124"/>
      <c r="P93" s="126">
        <v>0</v>
      </c>
      <c r="Q93" s="126"/>
      <c r="R93" s="126"/>
      <c r="S93" s="125"/>
      <c r="T93" s="334">
        <v>0</v>
      </c>
      <c r="U93" s="126">
        <v>0</v>
      </c>
      <c r="V93" s="126">
        <v>0</v>
      </c>
      <c r="AA93" s="215"/>
    </row>
    <row r="94" spans="1:27" s="175" customFormat="1" ht="66" hidden="1">
      <c r="A94" s="439" t="s">
        <v>41</v>
      </c>
      <c r="B94" s="123"/>
      <c r="C94" s="123"/>
      <c r="D94" s="123"/>
      <c r="E94" s="123"/>
      <c r="F94" s="123"/>
      <c r="G94" s="123"/>
      <c r="H94" s="123"/>
      <c r="I94" s="123"/>
      <c r="J94" s="81">
        <v>654</v>
      </c>
      <c r="K94" s="166">
        <v>3</v>
      </c>
      <c r="L94" s="166">
        <v>14</v>
      </c>
      <c r="M94" s="165">
        <v>5220700</v>
      </c>
      <c r="N94" s="124">
        <v>0</v>
      </c>
      <c r="O94" s="124"/>
      <c r="P94" s="126">
        <f>P95</f>
        <v>0</v>
      </c>
      <c r="Q94" s="126"/>
      <c r="R94" s="126"/>
      <c r="S94" s="125"/>
      <c r="T94" s="334">
        <f>T95</f>
        <v>0</v>
      </c>
      <c r="U94" s="126">
        <f>U95</f>
        <v>0</v>
      </c>
      <c r="V94" s="126">
        <f>V95</f>
        <v>0</v>
      </c>
      <c r="AA94" s="215"/>
    </row>
    <row r="95" spans="1:27" s="175" customFormat="1" ht="12.75" hidden="1">
      <c r="A95" s="439" t="s">
        <v>34</v>
      </c>
      <c r="B95" s="123"/>
      <c r="C95" s="123"/>
      <c r="D95" s="123"/>
      <c r="E95" s="123"/>
      <c r="F95" s="123"/>
      <c r="G95" s="123"/>
      <c r="H95" s="123"/>
      <c r="I95" s="123"/>
      <c r="J95" s="81">
        <v>654</v>
      </c>
      <c r="K95" s="166">
        <v>3</v>
      </c>
      <c r="L95" s="166">
        <v>14</v>
      </c>
      <c r="M95" s="165">
        <v>5220700</v>
      </c>
      <c r="N95" s="124">
        <v>540</v>
      </c>
      <c r="O95" s="124"/>
      <c r="P95" s="126">
        <v>0</v>
      </c>
      <c r="Q95" s="126"/>
      <c r="R95" s="126"/>
      <c r="S95" s="125"/>
      <c r="T95" s="334">
        <v>0</v>
      </c>
      <c r="U95" s="126">
        <v>0</v>
      </c>
      <c r="V95" s="126">
        <v>0</v>
      </c>
      <c r="AA95" s="215"/>
    </row>
    <row r="96" spans="1:27" s="175" customFormat="1" ht="54" customHeight="1">
      <c r="A96" s="368" t="s">
        <v>102</v>
      </c>
      <c r="B96" s="123"/>
      <c r="C96" s="123"/>
      <c r="D96" s="123"/>
      <c r="E96" s="123"/>
      <c r="F96" s="123"/>
      <c r="G96" s="123"/>
      <c r="H96" s="123"/>
      <c r="I96" s="123"/>
      <c r="J96" s="81">
        <v>654</v>
      </c>
      <c r="K96" s="501">
        <v>3</v>
      </c>
      <c r="L96" s="501">
        <v>14</v>
      </c>
      <c r="M96" s="203" t="s">
        <v>132</v>
      </c>
      <c r="N96" s="502">
        <v>0</v>
      </c>
      <c r="O96" s="124"/>
      <c r="P96" s="126">
        <v>5760</v>
      </c>
      <c r="Q96" s="126"/>
      <c r="R96" s="126"/>
      <c r="S96" s="125"/>
      <c r="T96" s="334">
        <f>T98+T99</f>
        <v>21430</v>
      </c>
      <c r="U96" s="126">
        <f>U98+U99</f>
        <v>21430</v>
      </c>
      <c r="V96" s="126">
        <f>V98+V99</f>
        <v>21430</v>
      </c>
      <c r="AA96" s="215"/>
    </row>
    <row r="97" spans="1:27" s="175" customFormat="1" ht="211.5" customHeight="1">
      <c r="A97" s="395" t="s">
        <v>97</v>
      </c>
      <c r="B97" s="123"/>
      <c r="C97" s="123"/>
      <c r="D97" s="123"/>
      <c r="E97" s="123"/>
      <c r="F97" s="123"/>
      <c r="G97" s="123"/>
      <c r="H97" s="123"/>
      <c r="I97" s="123"/>
      <c r="J97" s="81">
        <v>654</v>
      </c>
      <c r="K97" s="501">
        <v>3</v>
      </c>
      <c r="L97" s="501">
        <v>14</v>
      </c>
      <c r="M97" s="203" t="s">
        <v>128</v>
      </c>
      <c r="N97" s="502">
        <v>0</v>
      </c>
      <c r="O97" s="124"/>
      <c r="P97" s="126">
        <v>4032</v>
      </c>
      <c r="Q97" s="126"/>
      <c r="R97" s="126"/>
      <c r="S97" s="125"/>
      <c r="T97" s="334">
        <f>T98</f>
        <v>15000</v>
      </c>
      <c r="U97" s="126">
        <f>U98</f>
        <v>15000</v>
      </c>
      <c r="V97" s="126">
        <f>V98</f>
        <v>15000</v>
      </c>
      <c r="AA97" s="215"/>
    </row>
    <row r="98" spans="1:27" s="175" customFormat="1" ht="43.5" customHeight="1">
      <c r="A98" s="123" t="s">
        <v>89</v>
      </c>
      <c r="B98" s="123"/>
      <c r="C98" s="123"/>
      <c r="D98" s="123"/>
      <c r="E98" s="123"/>
      <c r="F98" s="123"/>
      <c r="G98" s="123"/>
      <c r="H98" s="123"/>
      <c r="I98" s="123"/>
      <c r="J98" s="81">
        <v>654</v>
      </c>
      <c r="K98" s="501">
        <v>3</v>
      </c>
      <c r="L98" s="501">
        <v>14</v>
      </c>
      <c r="M98" s="203" t="s">
        <v>128</v>
      </c>
      <c r="N98" s="502">
        <v>244</v>
      </c>
      <c r="O98" s="124"/>
      <c r="P98" s="126">
        <v>4032</v>
      </c>
      <c r="Q98" s="126"/>
      <c r="R98" s="126"/>
      <c r="S98" s="125"/>
      <c r="T98" s="334">
        <v>15000</v>
      </c>
      <c r="U98" s="126">
        <v>15000</v>
      </c>
      <c r="V98" s="126">
        <v>15000</v>
      </c>
      <c r="AA98" s="215"/>
    </row>
    <row r="99" spans="1:27" s="175" customFormat="1" ht="160.5" customHeight="1">
      <c r="A99" s="395" t="s">
        <v>98</v>
      </c>
      <c r="B99" s="123"/>
      <c r="C99" s="123"/>
      <c r="D99" s="123"/>
      <c r="E99" s="123"/>
      <c r="F99" s="123"/>
      <c r="G99" s="123"/>
      <c r="H99" s="123"/>
      <c r="I99" s="123"/>
      <c r="J99" s="81">
        <v>654</v>
      </c>
      <c r="K99" s="501">
        <v>3</v>
      </c>
      <c r="L99" s="501">
        <v>14</v>
      </c>
      <c r="M99" s="203" t="s">
        <v>129</v>
      </c>
      <c r="N99" s="502">
        <v>0</v>
      </c>
      <c r="O99" s="124"/>
      <c r="P99" s="126">
        <v>1728</v>
      </c>
      <c r="Q99" s="126"/>
      <c r="R99" s="126"/>
      <c r="S99" s="125"/>
      <c r="T99" s="334">
        <f>T100</f>
        <v>6430</v>
      </c>
      <c r="U99" s="126">
        <f>U100</f>
        <v>6430</v>
      </c>
      <c r="V99" s="126">
        <f>V100</f>
        <v>6430</v>
      </c>
      <c r="AA99" s="215"/>
    </row>
    <row r="100" spans="1:27" s="175" customFormat="1" ht="37.5" customHeight="1">
      <c r="A100" s="123" t="s">
        <v>89</v>
      </c>
      <c r="B100" s="123"/>
      <c r="C100" s="123"/>
      <c r="D100" s="123"/>
      <c r="E100" s="123"/>
      <c r="F100" s="123"/>
      <c r="G100" s="123"/>
      <c r="H100" s="123"/>
      <c r="I100" s="123"/>
      <c r="J100" s="81">
        <v>654</v>
      </c>
      <c r="K100" s="501">
        <v>3</v>
      </c>
      <c r="L100" s="501">
        <v>14</v>
      </c>
      <c r="M100" s="203" t="s">
        <v>129</v>
      </c>
      <c r="N100" s="502">
        <v>244</v>
      </c>
      <c r="O100" s="124"/>
      <c r="P100" s="126">
        <v>1728</v>
      </c>
      <c r="Q100" s="126"/>
      <c r="R100" s="126"/>
      <c r="S100" s="125"/>
      <c r="T100" s="334">
        <v>6430</v>
      </c>
      <c r="U100" s="126">
        <v>6430</v>
      </c>
      <c r="V100" s="126">
        <v>6430</v>
      </c>
      <c r="AA100" s="215"/>
    </row>
    <row r="101" spans="1:27" s="175" customFormat="1" ht="189" customHeight="1">
      <c r="A101" s="238" t="s">
        <v>274</v>
      </c>
      <c r="B101" s="123"/>
      <c r="C101" s="123"/>
      <c r="D101" s="123"/>
      <c r="E101" s="123"/>
      <c r="F101" s="123"/>
      <c r="G101" s="123"/>
      <c r="H101" s="123"/>
      <c r="I101" s="123"/>
      <c r="J101" s="81">
        <v>654</v>
      </c>
      <c r="K101" s="501">
        <v>3</v>
      </c>
      <c r="L101" s="501">
        <v>14</v>
      </c>
      <c r="M101" s="203" t="s">
        <v>254</v>
      </c>
      <c r="N101" s="502">
        <v>0</v>
      </c>
      <c r="O101" s="124"/>
      <c r="P101" s="126"/>
      <c r="Q101" s="126"/>
      <c r="R101" s="126"/>
      <c r="S101" s="125"/>
      <c r="T101" s="334">
        <f>T102</f>
        <v>3008637</v>
      </c>
      <c r="U101" s="126">
        <f>U102</f>
        <v>0</v>
      </c>
      <c r="V101" s="126">
        <f>V102</f>
        <v>0</v>
      </c>
      <c r="AA101" s="215"/>
    </row>
    <row r="102" spans="1:27" s="175" customFormat="1" ht="30.75" customHeight="1">
      <c r="A102" s="123" t="s">
        <v>34</v>
      </c>
      <c r="B102" s="123"/>
      <c r="C102" s="123"/>
      <c r="D102" s="123"/>
      <c r="E102" s="123"/>
      <c r="F102" s="123"/>
      <c r="G102" s="123"/>
      <c r="H102" s="123"/>
      <c r="I102" s="123"/>
      <c r="J102" s="81">
        <v>654</v>
      </c>
      <c r="K102" s="501">
        <v>3</v>
      </c>
      <c r="L102" s="501">
        <v>14</v>
      </c>
      <c r="M102" s="203" t="s">
        <v>254</v>
      </c>
      <c r="N102" s="502">
        <v>540</v>
      </c>
      <c r="O102" s="124"/>
      <c r="P102" s="126"/>
      <c r="Q102" s="126"/>
      <c r="R102" s="126"/>
      <c r="S102" s="125"/>
      <c r="T102" s="334">
        <v>3008637</v>
      </c>
      <c r="U102" s="126">
        <v>0</v>
      </c>
      <c r="V102" s="126">
        <v>0</v>
      </c>
      <c r="AA102" s="215"/>
    </row>
    <row r="103" spans="1:27" s="177" customFormat="1" ht="18.75" customHeight="1">
      <c r="A103" s="80" t="s">
        <v>232</v>
      </c>
      <c r="B103" s="80"/>
      <c r="C103" s="80"/>
      <c r="D103" s="80"/>
      <c r="E103" s="80"/>
      <c r="F103" s="80"/>
      <c r="G103" s="80"/>
      <c r="H103" s="80"/>
      <c r="I103" s="80"/>
      <c r="J103" s="81">
        <v>654</v>
      </c>
      <c r="K103" s="82">
        <v>4</v>
      </c>
      <c r="L103" s="82">
        <v>0</v>
      </c>
      <c r="M103" s="83" t="s">
        <v>210</v>
      </c>
      <c r="N103" s="81">
        <v>0</v>
      </c>
      <c r="O103" s="81"/>
      <c r="P103" s="85" t="e">
        <f>P114+P119+P106</f>
        <v>#REF!</v>
      </c>
      <c r="Q103" s="85"/>
      <c r="R103" s="85"/>
      <c r="S103" s="84"/>
      <c r="T103" s="374">
        <f>T114+T119+T106+T104</f>
        <v>10394673.73</v>
      </c>
      <c r="U103" s="85">
        <f>U114+U119+U106</f>
        <v>3606905</v>
      </c>
      <c r="V103" s="85">
        <f>V114+V119+V106</f>
        <v>3824260</v>
      </c>
      <c r="AA103" s="215"/>
    </row>
    <row r="104" spans="1:27" s="177" customFormat="1" ht="18.75" customHeight="1">
      <c r="A104" s="436" t="s">
        <v>325</v>
      </c>
      <c r="B104" s="80"/>
      <c r="C104" s="80"/>
      <c r="D104" s="80"/>
      <c r="E104" s="80"/>
      <c r="F104" s="80"/>
      <c r="G104" s="80"/>
      <c r="H104" s="80"/>
      <c r="I104" s="80"/>
      <c r="J104" s="81">
        <v>654</v>
      </c>
      <c r="K104" s="82">
        <v>4</v>
      </c>
      <c r="L104" s="82">
        <v>1</v>
      </c>
      <c r="M104" s="83" t="s">
        <v>327</v>
      </c>
      <c r="N104" s="81">
        <v>0</v>
      </c>
      <c r="O104" s="81"/>
      <c r="P104" s="85"/>
      <c r="Q104" s="85"/>
      <c r="R104" s="85"/>
      <c r="S104" s="84"/>
      <c r="T104" s="374">
        <f>T105</f>
        <v>113123.23</v>
      </c>
      <c r="U104" s="85"/>
      <c r="V104" s="85"/>
      <c r="AA104" s="215"/>
    </row>
    <row r="105" spans="1:27" s="175" customFormat="1" ht="21" customHeight="1">
      <c r="A105" s="238" t="s">
        <v>326</v>
      </c>
      <c r="B105" s="123"/>
      <c r="C105" s="123"/>
      <c r="D105" s="123"/>
      <c r="E105" s="123"/>
      <c r="F105" s="123"/>
      <c r="G105" s="123"/>
      <c r="H105" s="123"/>
      <c r="I105" s="123"/>
      <c r="J105" s="81">
        <v>654</v>
      </c>
      <c r="K105" s="166">
        <v>4</v>
      </c>
      <c r="L105" s="166">
        <v>1</v>
      </c>
      <c r="M105" s="165" t="s">
        <v>327</v>
      </c>
      <c r="N105" s="124">
        <v>110</v>
      </c>
      <c r="O105" s="124"/>
      <c r="P105" s="126"/>
      <c r="Q105" s="126"/>
      <c r="R105" s="126"/>
      <c r="S105" s="125"/>
      <c r="T105" s="334">
        <v>113123.23</v>
      </c>
      <c r="U105" s="126"/>
      <c r="V105" s="126"/>
      <c r="AA105" s="215"/>
    </row>
    <row r="106" spans="1:27" s="175" customFormat="1" ht="24" customHeight="1">
      <c r="A106" s="439" t="s">
        <v>50</v>
      </c>
      <c r="B106" s="123"/>
      <c r="C106" s="123"/>
      <c r="D106" s="123"/>
      <c r="E106" s="123"/>
      <c r="F106" s="123"/>
      <c r="G106" s="123"/>
      <c r="H106" s="123"/>
      <c r="I106" s="123"/>
      <c r="J106" s="81">
        <v>654</v>
      </c>
      <c r="K106" s="501">
        <v>4</v>
      </c>
      <c r="L106" s="501">
        <v>9</v>
      </c>
      <c r="M106" s="83" t="s">
        <v>210</v>
      </c>
      <c r="N106" s="502">
        <v>0</v>
      </c>
      <c r="O106" s="124"/>
      <c r="P106" s="126">
        <f>P107+P113</f>
        <v>2505000</v>
      </c>
      <c r="Q106" s="126"/>
      <c r="R106" s="126"/>
      <c r="S106" s="125"/>
      <c r="T106" s="334">
        <f>T107</f>
        <v>8867339</v>
      </c>
      <c r="U106" s="126">
        <f>U107</f>
        <v>3045105</v>
      </c>
      <c r="V106" s="126">
        <f>V107</f>
        <v>3197360</v>
      </c>
      <c r="AA106" s="215"/>
    </row>
    <row r="107" spans="1:27" s="175" customFormat="1" ht="39">
      <c r="A107" s="425" t="s">
        <v>74</v>
      </c>
      <c r="B107" s="123"/>
      <c r="C107" s="123"/>
      <c r="D107" s="123"/>
      <c r="E107" s="123"/>
      <c r="F107" s="123"/>
      <c r="G107" s="123"/>
      <c r="H107" s="123"/>
      <c r="I107" s="123"/>
      <c r="J107" s="81">
        <v>654</v>
      </c>
      <c r="K107" s="166">
        <v>4</v>
      </c>
      <c r="L107" s="166">
        <v>9</v>
      </c>
      <c r="M107" s="203" t="s">
        <v>131</v>
      </c>
      <c r="N107" s="124">
        <v>0</v>
      </c>
      <c r="O107" s="124"/>
      <c r="P107" s="126">
        <f>1357900+9300</f>
        <v>1367200</v>
      </c>
      <c r="Q107" s="126"/>
      <c r="R107" s="126"/>
      <c r="S107" s="125"/>
      <c r="T107" s="334">
        <f>T108+T110+T112</f>
        <v>8867339</v>
      </c>
      <c r="U107" s="126">
        <f>U108+U112</f>
        <v>3045105</v>
      </c>
      <c r="V107" s="126">
        <f>V108+V112</f>
        <v>3197360</v>
      </c>
      <c r="AA107" s="217"/>
    </row>
    <row r="108" spans="1:27" s="175" customFormat="1" ht="57" customHeight="1">
      <c r="A108" s="200" t="s">
        <v>125</v>
      </c>
      <c r="B108" s="123"/>
      <c r="C108" s="123"/>
      <c r="D108" s="123"/>
      <c r="E108" s="123"/>
      <c r="F108" s="123"/>
      <c r="G108" s="123"/>
      <c r="H108" s="123"/>
      <c r="I108" s="123"/>
      <c r="J108" s="81">
        <v>654</v>
      </c>
      <c r="K108" s="166">
        <v>4</v>
      </c>
      <c r="L108" s="166">
        <v>9</v>
      </c>
      <c r="M108" s="203" t="s">
        <v>130</v>
      </c>
      <c r="N108" s="124">
        <v>0</v>
      </c>
      <c r="O108" s="124"/>
      <c r="P108" s="126">
        <f>P109</f>
        <v>1367200</v>
      </c>
      <c r="Q108" s="126"/>
      <c r="R108" s="126"/>
      <c r="S108" s="125"/>
      <c r="T108" s="334">
        <f>T109</f>
        <v>3736500</v>
      </c>
      <c r="U108" s="126">
        <f>U109</f>
        <v>3045105</v>
      </c>
      <c r="V108" s="126">
        <f>V109</f>
        <v>3197360</v>
      </c>
      <c r="AA108" s="215"/>
    </row>
    <row r="109" spans="1:27" s="175" customFormat="1" ht="39.75" customHeight="1">
      <c r="A109" s="123" t="s">
        <v>89</v>
      </c>
      <c r="B109" s="123"/>
      <c r="C109" s="123"/>
      <c r="D109" s="123"/>
      <c r="E109" s="123"/>
      <c r="F109" s="123"/>
      <c r="G109" s="123"/>
      <c r="H109" s="123"/>
      <c r="I109" s="123"/>
      <c r="J109" s="81">
        <v>654</v>
      </c>
      <c r="K109" s="166">
        <v>4</v>
      </c>
      <c r="L109" s="166">
        <v>9</v>
      </c>
      <c r="M109" s="203" t="s">
        <v>130</v>
      </c>
      <c r="N109" s="124">
        <v>244</v>
      </c>
      <c r="O109" s="124"/>
      <c r="P109" s="126">
        <v>1367200</v>
      </c>
      <c r="Q109" s="126"/>
      <c r="R109" s="126"/>
      <c r="S109" s="125"/>
      <c r="T109" s="334">
        <v>3736500</v>
      </c>
      <c r="U109" s="126">
        <v>3045105</v>
      </c>
      <c r="V109" s="126">
        <v>3197360</v>
      </c>
      <c r="AA109" s="215"/>
    </row>
    <row r="110" spans="1:27" s="175" customFormat="1" ht="39.75" customHeight="1">
      <c r="A110" s="200" t="s">
        <v>125</v>
      </c>
      <c r="B110" s="123"/>
      <c r="C110" s="123"/>
      <c r="D110" s="123"/>
      <c r="E110" s="123"/>
      <c r="F110" s="123"/>
      <c r="G110" s="123"/>
      <c r="H110" s="123"/>
      <c r="I110" s="123"/>
      <c r="J110" s="81">
        <v>654</v>
      </c>
      <c r="K110" s="166">
        <v>4</v>
      </c>
      <c r="L110" s="166">
        <v>9</v>
      </c>
      <c r="M110" s="203" t="s">
        <v>320</v>
      </c>
      <c r="N110" s="124">
        <v>0</v>
      </c>
      <c r="O110" s="124"/>
      <c r="P110" s="126"/>
      <c r="Q110" s="126"/>
      <c r="R110" s="126"/>
      <c r="S110" s="125"/>
      <c r="T110" s="334">
        <f>T111</f>
        <v>4874262.05</v>
      </c>
      <c r="U110" s="126"/>
      <c r="V110" s="126"/>
      <c r="AA110" s="215"/>
    </row>
    <row r="111" spans="1:27" s="175" customFormat="1" ht="39.75" customHeight="1">
      <c r="A111" s="123" t="s">
        <v>89</v>
      </c>
      <c r="B111" s="123"/>
      <c r="C111" s="123"/>
      <c r="D111" s="123"/>
      <c r="E111" s="123"/>
      <c r="F111" s="123"/>
      <c r="G111" s="123"/>
      <c r="H111" s="123"/>
      <c r="I111" s="123"/>
      <c r="J111" s="81">
        <v>654</v>
      </c>
      <c r="K111" s="166">
        <v>4</v>
      </c>
      <c r="L111" s="166">
        <v>9</v>
      </c>
      <c r="M111" s="203" t="s">
        <v>320</v>
      </c>
      <c r="N111" s="124">
        <v>244</v>
      </c>
      <c r="O111" s="124"/>
      <c r="P111" s="126"/>
      <c r="Q111" s="126"/>
      <c r="R111" s="126"/>
      <c r="S111" s="125"/>
      <c r="T111" s="334">
        <v>4874262.05</v>
      </c>
      <c r="U111" s="126"/>
      <c r="V111" s="126"/>
      <c r="AA111" s="215"/>
    </row>
    <row r="112" spans="1:27" s="175" customFormat="1" ht="39.75" customHeight="1">
      <c r="A112" s="200" t="s">
        <v>125</v>
      </c>
      <c r="B112" s="123"/>
      <c r="C112" s="123"/>
      <c r="D112" s="123"/>
      <c r="E112" s="123"/>
      <c r="F112" s="123"/>
      <c r="G112" s="123"/>
      <c r="H112" s="123"/>
      <c r="I112" s="123"/>
      <c r="J112" s="81">
        <v>654</v>
      </c>
      <c r="K112" s="166">
        <v>4</v>
      </c>
      <c r="L112" s="166">
        <v>9</v>
      </c>
      <c r="M112" s="203" t="s">
        <v>321</v>
      </c>
      <c r="N112" s="124">
        <v>0</v>
      </c>
      <c r="O112" s="124"/>
      <c r="P112" s="126">
        <v>1137800</v>
      </c>
      <c r="Q112" s="126"/>
      <c r="R112" s="126"/>
      <c r="S112" s="125"/>
      <c r="T112" s="334">
        <f>T113</f>
        <v>256576.95</v>
      </c>
      <c r="U112" s="126">
        <f>U113</f>
        <v>0</v>
      </c>
      <c r="V112" s="126">
        <f>V113</f>
        <v>0</v>
      </c>
      <c r="AA112" s="215"/>
    </row>
    <row r="113" spans="1:27" s="175" customFormat="1" ht="39.75" customHeight="1">
      <c r="A113" s="123" t="s">
        <v>89</v>
      </c>
      <c r="B113" s="123"/>
      <c r="C113" s="123"/>
      <c r="D113" s="123"/>
      <c r="E113" s="123"/>
      <c r="F113" s="123"/>
      <c r="G113" s="123"/>
      <c r="H113" s="123"/>
      <c r="I113" s="123"/>
      <c r="J113" s="81">
        <v>654</v>
      </c>
      <c r="K113" s="166">
        <v>4</v>
      </c>
      <c r="L113" s="166">
        <v>9</v>
      </c>
      <c r="M113" s="203" t="s">
        <v>321</v>
      </c>
      <c r="N113" s="124">
        <v>244</v>
      </c>
      <c r="O113" s="124"/>
      <c r="P113" s="126">
        <v>1137800</v>
      </c>
      <c r="Q113" s="126"/>
      <c r="R113" s="126"/>
      <c r="S113" s="125"/>
      <c r="T113" s="334">
        <v>256576.95</v>
      </c>
      <c r="U113" s="126"/>
      <c r="V113" s="126"/>
      <c r="AA113" s="215"/>
    </row>
    <row r="114" spans="1:27" s="175" customFormat="1" ht="39.75" customHeight="1">
      <c r="A114" s="438" t="s">
        <v>243</v>
      </c>
      <c r="B114" s="123"/>
      <c r="C114" s="123"/>
      <c r="D114" s="123"/>
      <c r="E114" s="123"/>
      <c r="F114" s="123"/>
      <c r="G114" s="123"/>
      <c r="H114" s="123"/>
      <c r="I114" s="123"/>
      <c r="J114" s="124">
        <v>654</v>
      </c>
      <c r="K114" s="501">
        <v>4</v>
      </c>
      <c r="L114" s="501">
        <v>10</v>
      </c>
      <c r="M114" s="165" t="s">
        <v>210</v>
      </c>
      <c r="N114" s="502">
        <v>0</v>
      </c>
      <c r="O114" s="124"/>
      <c r="P114" s="126">
        <f>P115</f>
        <v>295000</v>
      </c>
      <c r="Q114" s="126"/>
      <c r="R114" s="126"/>
      <c r="S114" s="125"/>
      <c r="T114" s="334">
        <f>T115</f>
        <v>953561.5</v>
      </c>
      <c r="U114" s="126">
        <f>U115</f>
        <v>561800</v>
      </c>
      <c r="V114" s="126">
        <f>V115</f>
        <v>626900</v>
      </c>
      <c r="AA114" s="215"/>
    </row>
    <row r="115" spans="1:27" s="175" customFormat="1" ht="65.25" customHeight="1">
      <c r="A115" s="394" t="s">
        <v>172</v>
      </c>
      <c r="B115" s="123"/>
      <c r="C115" s="123"/>
      <c r="D115" s="123"/>
      <c r="E115" s="123"/>
      <c r="F115" s="123"/>
      <c r="G115" s="123"/>
      <c r="H115" s="123"/>
      <c r="I115" s="123"/>
      <c r="J115" s="81">
        <v>654</v>
      </c>
      <c r="K115" s="501">
        <v>4</v>
      </c>
      <c r="L115" s="501">
        <v>10</v>
      </c>
      <c r="M115" s="430" t="s">
        <v>171</v>
      </c>
      <c r="N115" s="502">
        <v>0</v>
      </c>
      <c r="O115" s="124"/>
      <c r="P115" s="126">
        <f>P117+P118</f>
        <v>295000</v>
      </c>
      <c r="Q115" s="126"/>
      <c r="R115" s="126"/>
      <c r="S115" s="125"/>
      <c r="T115" s="334">
        <f>T117+T118</f>
        <v>953561.5</v>
      </c>
      <c r="U115" s="126">
        <f>U117+U118</f>
        <v>561800</v>
      </c>
      <c r="V115" s="126">
        <f>V117+V118</f>
        <v>626900</v>
      </c>
      <c r="AA115" s="215"/>
    </row>
    <row r="116" spans="1:27" s="175" customFormat="1" ht="67.5" customHeight="1">
      <c r="A116" s="200" t="s">
        <v>86</v>
      </c>
      <c r="B116" s="123"/>
      <c r="C116" s="123"/>
      <c r="D116" s="123"/>
      <c r="E116" s="123"/>
      <c r="F116" s="123"/>
      <c r="G116" s="123"/>
      <c r="H116" s="123"/>
      <c r="I116" s="123"/>
      <c r="J116" s="81">
        <v>654</v>
      </c>
      <c r="K116" s="501">
        <v>4</v>
      </c>
      <c r="L116" s="501">
        <v>10</v>
      </c>
      <c r="M116" s="203" t="s">
        <v>173</v>
      </c>
      <c r="N116" s="502">
        <v>0</v>
      </c>
      <c r="O116" s="124"/>
      <c r="P116" s="126">
        <f>P117+P118</f>
        <v>295000</v>
      </c>
      <c r="Q116" s="126"/>
      <c r="R116" s="126"/>
      <c r="S116" s="125"/>
      <c r="T116" s="334">
        <f>T117+T118</f>
        <v>953561.5</v>
      </c>
      <c r="U116" s="126">
        <f>U117+U118</f>
        <v>561800</v>
      </c>
      <c r="V116" s="126">
        <f>V117+V118</f>
        <v>626900</v>
      </c>
      <c r="AA116" s="215"/>
    </row>
    <row r="117" spans="1:27" s="175" customFormat="1" ht="36.75" customHeight="1">
      <c r="A117" s="123" t="s">
        <v>54</v>
      </c>
      <c r="B117" s="123"/>
      <c r="C117" s="123"/>
      <c r="D117" s="123"/>
      <c r="E117" s="123"/>
      <c r="F117" s="123"/>
      <c r="G117" s="123"/>
      <c r="H117" s="123"/>
      <c r="I117" s="123"/>
      <c r="J117" s="81">
        <v>654</v>
      </c>
      <c r="K117" s="501">
        <v>4</v>
      </c>
      <c r="L117" s="501">
        <v>10</v>
      </c>
      <c r="M117" s="203" t="s">
        <v>173</v>
      </c>
      <c r="N117" s="502">
        <v>242</v>
      </c>
      <c r="O117" s="124"/>
      <c r="P117" s="126">
        <v>180000</v>
      </c>
      <c r="Q117" s="126"/>
      <c r="R117" s="126"/>
      <c r="S117" s="125"/>
      <c r="T117" s="334">
        <v>554000</v>
      </c>
      <c r="U117" s="126">
        <v>446800</v>
      </c>
      <c r="V117" s="126">
        <v>511900</v>
      </c>
      <c r="AA117" s="215"/>
    </row>
    <row r="118" spans="1:27" s="175" customFormat="1" ht="63.75" customHeight="1">
      <c r="A118" s="432" t="s">
        <v>209</v>
      </c>
      <c r="B118" s="123"/>
      <c r="C118" s="123"/>
      <c r="D118" s="123"/>
      <c r="E118" s="123"/>
      <c r="F118" s="123"/>
      <c r="G118" s="123"/>
      <c r="H118" s="123"/>
      <c r="I118" s="123"/>
      <c r="J118" s="81">
        <v>654</v>
      </c>
      <c r="K118" s="501">
        <v>4</v>
      </c>
      <c r="L118" s="501">
        <v>10</v>
      </c>
      <c r="M118" s="203" t="s">
        <v>173</v>
      </c>
      <c r="N118" s="502">
        <v>810</v>
      </c>
      <c r="O118" s="124"/>
      <c r="P118" s="126">
        <v>115000</v>
      </c>
      <c r="Q118" s="126"/>
      <c r="R118" s="126"/>
      <c r="S118" s="125"/>
      <c r="T118" s="334">
        <v>399561.5</v>
      </c>
      <c r="U118" s="126">
        <v>115000</v>
      </c>
      <c r="V118" s="126">
        <v>115000</v>
      </c>
      <c r="AA118" s="215"/>
    </row>
    <row r="119" spans="1:27" s="175" customFormat="1" ht="30" customHeight="1">
      <c r="A119" s="438" t="s">
        <v>23</v>
      </c>
      <c r="B119" s="123"/>
      <c r="C119" s="123"/>
      <c r="D119" s="123"/>
      <c r="E119" s="123"/>
      <c r="F119" s="123"/>
      <c r="G119" s="123"/>
      <c r="H119" s="123"/>
      <c r="I119" s="123"/>
      <c r="J119" s="81">
        <v>654</v>
      </c>
      <c r="K119" s="501">
        <v>4</v>
      </c>
      <c r="L119" s="501">
        <v>12</v>
      </c>
      <c r="M119" s="165" t="s">
        <v>210</v>
      </c>
      <c r="N119" s="502">
        <v>0</v>
      </c>
      <c r="O119" s="124"/>
      <c r="P119" s="126" t="e">
        <f>P120</f>
        <v>#REF!</v>
      </c>
      <c r="Q119" s="126"/>
      <c r="R119" s="126"/>
      <c r="S119" s="125"/>
      <c r="T119" s="334">
        <f>T120</f>
        <v>460650</v>
      </c>
      <c r="U119" s="334">
        <f aca="true" t="shared" si="4" ref="U119:Z119">U120</f>
        <v>0</v>
      </c>
      <c r="V119" s="334">
        <f t="shared" si="4"/>
        <v>0</v>
      </c>
      <c r="W119" s="334">
        <f t="shared" si="4"/>
        <v>0</v>
      </c>
      <c r="X119" s="334">
        <f t="shared" si="4"/>
        <v>0</v>
      </c>
      <c r="Y119" s="334">
        <f t="shared" si="4"/>
        <v>0</v>
      </c>
      <c r="Z119" s="334">
        <f t="shared" si="4"/>
        <v>0</v>
      </c>
      <c r="AA119" s="215"/>
    </row>
    <row r="120" spans="1:27" s="175" customFormat="1" ht="90" customHeight="1">
      <c r="A120" s="200" t="s">
        <v>306</v>
      </c>
      <c r="B120" s="123"/>
      <c r="C120" s="123"/>
      <c r="D120" s="123"/>
      <c r="E120" s="123"/>
      <c r="F120" s="123"/>
      <c r="G120" s="123"/>
      <c r="H120" s="123"/>
      <c r="I120" s="123"/>
      <c r="J120" s="124">
        <v>654</v>
      </c>
      <c r="K120" s="501">
        <v>4</v>
      </c>
      <c r="L120" s="501">
        <v>12</v>
      </c>
      <c r="M120" s="204" t="s">
        <v>253</v>
      </c>
      <c r="N120" s="502">
        <v>0</v>
      </c>
      <c r="O120" s="124"/>
      <c r="P120" s="126" t="e">
        <f>#REF!</f>
        <v>#REF!</v>
      </c>
      <c r="Q120" s="126"/>
      <c r="R120" s="126"/>
      <c r="S120" s="125"/>
      <c r="T120" s="334">
        <f>T121</f>
        <v>460650</v>
      </c>
      <c r="U120" s="334">
        <f>U121</f>
        <v>0</v>
      </c>
      <c r="V120" s="334">
        <f>V121</f>
        <v>0</v>
      </c>
      <c r="AA120" s="215"/>
    </row>
    <row r="121" spans="1:27" s="175" customFormat="1" ht="63.75" customHeight="1">
      <c r="A121" s="445" t="s">
        <v>277</v>
      </c>
      <c r="B121" s="123"/>
      <c r="C121" s="123"/>
      <c r="D121" s="123"/>
      <c r="E121" s="123"/>
      <c r="F121" s="123"/>
      <c r="G121" s="123"/>
      <c r="H121" s="123"/>
      <c r="I121" s="123"/>
      <c r="J121" s="81">
        <v>654</v>
      </c>
      <c r="K121" s="501">
        <v>4</v>
      </c>
      <c r="L121" s="501">
        <v>12</v>
      </c>
      <c r="M121" s="204" t="s">
        <v>253</v>
      </c>
      <c r="N121" s="502">
        <v>540</v>
      </c>
      <c r="O121" s="124"/>
      <c r="P121" s="126"/>
      <c r="Q121" s="126"/>
      <c r="R121" s="126"/>
      <c r="S121" s="125"/>
      <c r="T121" s="334">
        <v>460650</v>
      </c>
      <c r="U121" s="126">
        <v>0</v>
      </c>
      <c r="V121" s="126">
        <v>0</v>
      </c>
      <c r="AA121" s="215"/>
    </row>
    <row r="122" spans="1:27" s="177" customFormat="1" ht="21" customHeight="1">
      <c r="A122" s="80" t="s">
        <v>233</v>
      </c>
      <c r="B122" s="80"/>
      <c r="C122" s="80"/>
      <c r="D122" s="80"/>
      <c r="E122" s="80"/>
      <c r="F122" s="80"/>
      <c r="G122" s="80"/>
      <c r="H122" s="80"/>
      <c r="I122" s="80"/>
      <c r="J122" s="81">
        <v>654</v>
      </c>
      <c r="K122" s="82">
        <v>5</v>
      </c>
      <c r="L122" s="82">
        <v>0</v>
      </c>
      <c r="M122" s="83" t="s">
        <v>210</v>
      </c>
      <c r="N122" s="81">
        <v>0</v>
      </c>
      <c r="O122" s="81"/>
      <c r="P122" s="85">
        <f>P123+P146+P131</f>
        <v>6818300</v>
      </c>
      <c r="Q122" s="85"/>
      <c r="R122" s="85"/>
      <c r="S122" s="84"/>
      <c r="T122" s="374">
        <f>T123+T146+T131</f>
        <v>32668470.979999997</v>
      </c>
      <c r="U122" s="85">
        <f>U123+U146+U131</f>
        <v>5333414</v>
      </c>
      <c r="V122" s="85">
        <f>V123+V146+V131</f>
        <v>5420362</v>
      </c>
      <c r="AA122" s="215"/>
    </row>
    <row r="123" spans="1:27" s="177" customFormat="1" ht="15" customHeight="1">
      <c r="A123" s="173" t="s">
        <v>18</v>
      </c>
      <c r="B123" s="80"/>
      <c r="C123" s="80"/>
      <c r="D123" s="80"/>
      <c r="E123" s="80"/>
      <c r="F123" s="80"/>
      <c r="G123" s="80"/>
      <c r="H123" s="80"/>
      <c r="I123" s="80"/>
      <c r="J123" s="81">
        <v>654</v>
      </c>
      <c r="K123" s="503">
        <v>5</v>
      </c>
      <c r="L123" s="503">
        <v>1</v>
      </c>
      <c r="M123" s="165" t="s">
        <v>210</v>
      </c>
      <c r="N123" s="502">
        <v>0</v>
      </c>
      <c r="O123" s="81"/>
      <c r="P123" s="126">
        <f>P128+P130</f>
        <v>2834300</v>
      </c>
      <c r="Q123" s="126"/>
      <c r="R123" s="126"/>
      <c r="S123" s="84"/>
      <c r="T123" s="334">
        <f>T128+T130+T124</f>
        <v>13262679.83</v>
      </c>
      <c r="U123" s="126">
        <f>U128+U130</f>
        <v>2927180</v>
      </c>
      <c r="V123" s="126">
        <f>V128+V130</f>
        <v>3042270</v>
      </c>
      <c r="AA123" s="215"/>
    </row>
    <row r="124" spans="1:27" s="177" customFormat="1" ht="84" customHeight="1">
      <c r="A124" s="172" t="s">
        <v>216</v>
      </c>
      <c r="B124" s="80"/>
      <c r="C124" s="80"/>
      <c r="D124" s="80"/>
      <c r="E124" s="80"/>
      <c r="F124" s="80"/>
      <c r="G124" s="80"/>
      <c r="H124" s="80"/>
      <c r="I124" s="80"/>
      <c r="J124" s="81">
        <v>654</v>
      </c>
      <c r="K124" s="501">
        <v>5</v>
      </c>
      <c r="L124" s="501">
        <v>1</v>
      </c>
      <c r="M124" s="203" t="s">
        <v>253</v>
      </c>
      <c r="N124" s="440">
        <v>0</v>
      </c>
      <c r="O124" s="81"/>
      <c r="P124" s="126"/>
      <c r="Q124" s="126"/>
      <c r="R124" s="126"/>
      <c r="S124" s="84"/>
      <c r="T124" s="334">
        <f>T125</f>
        <v>10479399.83</v>
      </c>
      <c r="U124" s="126"/>
      <c r="V124" s="126"/>
      <c r="AA124" s="215"/>
    </row>
    <row r="125" spans="1:27" s="177" customFormat="1" ht="12.75" customHeight="1">
      <c r="A125" s="439" t="s">
        <v>34</v>
      </c>
      <c r="B125" s="80"/>
      <c r="C125" s="80"/>
      <c r="D125" s="80"/>
      <c r="E125" s="80"/>
      <c r="F125" s="80"/>
      <c r="G125" s="80"/>
      <c r="H125" s="80"/>
      <c r="I125" s="80"/>
      <c r="J125" s="81">
        <v>654</v>
      </c>
      <c r="K125" s="501">
        <v>5</v>
      </c>
      <c r="L125" s="501">
        <v>1</v>
      </c>
      <c r="M125" s="203" t="s">
        <v>253</v>
      </c>
      <c r="N125" s="440">
        <v>540</v>
      </c>
      <c r="O125" s="81"/>
      <c r="P125" s="126"/>
      <c r="Q125" s="126"/>
      <c r="R125" s="126"/>
      <c r="S125" s="84"/>
      <c r="T125" s="365">
        <v>10479399.83</v>
      </c>
      <c r="U125" s="126"/>
      <c r="V125" s="126"/>
      <c r="AA125" s="215"/>
    </row>
    <row r="126" spans="1:27" s="177" customFormat="1" ht="88.5" customHeight="1">
      <c r="A126" s="394" t="s">
        <v>176</v>
      </c>
      <c r="B126" s="80"/>
      <c r="C126" s="80"/>
      <c r="D126" s="80"/>
      <c r="E126" s="80"/>
      <c r="F126" s="80"/>
      <c r="G126" s="80"/>
      <c r="H126" s="80"/>
      <c r="I126" s="80"/>
      <c r="J126" s="81">
        <v>654</v>
      </c>
      <c r="K126" s="501">
        <v>5</v>
      </c>
      <c r="L126" s="501">
        <v>1</v>
      </c>
      <c r="M126" s="203" t="s">
        <v>115</v>
      </c>
      <c r="N126" s="502">
        <v>0</v>
      </c>
      <c r="O126" s="81"/>
      <c r="P126" s="126">
        <f>P128+P130</f>
        <v>2834300</v>
      </c>
      <c r="Q126" s="126"/>
      <c r="R126" s="504"/>
      <c r="S126" s="84"/>
      <c r="T126" s="334">
        <f>T128+T130</f>
        <v>2783280</v>
      </c>
      <c r="U126" s="126">
        <f>U128+U130</f>
        <v>2927180</v>
      </c>
      <c r="V126" s="126">
        <f>V128+V130</f>
        <v>3042270</v>
      </c>
      <c r="AA126" s="215"/>
    </row>
    <row r="127" spans="1:27" s="177" customFormat="1" ht="84" customHeight="1">
      <c r="A127" s="200" t="s">
        <v>87</v>
      </c>
      <c r="B127" s="80"/>
      <c r="C127" s="80"/>
      <c r="D127" s="80"/>
      <c r="E127" s="80"/>
      <c r="F127" s="80"/>
      <c r="G127" s="80"/>
      <c r="H127" s="80"/>
      <c r="I127" s="80"/>
      <c r="J127" s="81">
        <v>654</v>
      </c>
      <c r="K127" s="501">
        <v>5</v>
      </c>
      <c r="L127" s="501">
        <v>1</v>
      </c>
      <c r="M127" s="396" t="s">
        <v>178</v>
      </c>
      <c r="N127" s="502">
        <v>0</v>
      </c>
      <c r="O127" s="81"/>
      <c r="P127" s="126">
        <f>P128+P129</f>
        <v>2834300</v>
      </c>
      <c r="Q127" s="126"/>
      <c r="R127" s="504"/>
      <c r="S127" s="84"/>
      <c r="T127" s="334">
        <f>T128</f>
        <v>2753280</v>
      </c>
      <c r="U127" s="126">
        <f>U128+U129</f>
        <v>2937180</v>
      </c>
      <c r="V127" s="126">
        <f>V128+V129</f>
        <v>3052270</v>
      </c>
      <c r="AA127" s="215"/>
    </row>
    <row r="128" spans="1:27" s="179" customFormat="1" ht="64.5" customHeight="1">
      <c r="A128" s="432" t="s">
        <v>209</v>
      </c>
      <c r="B128" s="73"/>
      <c r="C128" s="73"/>
      <c r="D128" s="73"/>
      <c r="E128" s="73"/>
      <c r="F128" s="73"/>
      <c r="G128" s="73"/>
      <c r="H128" s="73"/>
      <c r="I128" s="73"/>
      <c r="J128" s="81">
        <v>654</v>
      </c>
      <c r="K128" s="501">
        <v>5</v>
      </c>
      <c r="L128" s="501">
        <v>1</v>
      </c>
      <c r="M128" s="396" t="s">
        <v>178</v>
      </c>
      <c r="N128" s="502">
        <v>810</v>
      </c>
      <c r="O128" s="74"/>
      <c r="P128" s="210">
        <f>2774300+200000+100000+106700-100000-106700-200000</f>
        <v>2774300</v>
      </c>
      <c r="Q128" s="210"/>
      <c r="R128" s="210"/>
      <c r="S128" s="76"/>
      <c r="T128" s="334">
        <v>2753280</v>
      </c>
      <c r="U128" s="210">
        <v>2877180</v>
      </c>
      <c r="V128" s="210">
        <v>2992270</v>
      </c>
      <c r="AA128" s="215"/>
    </row>
    <row r="129" spans="1:27" s="175" customFormat="1" ht="6" customHeight="1" hidden="1">
      <c r="A129" s="123" t="s">
        <v>28</v>
      </c>
      <c r="B129" s="123"/>
      <c r="C129" s="123"/>
      <c r="D129" s="123"/>
      <c r="E129" s="123"/>
      <c r="F129" s="123"/>
      <c r="G129" s="123"/>
      <c r="H129" s="123"/>
      <c r="I129" s="123"/>
      <c r="J129" s="81">
        <v>654</v>
      </c>
      <c r="K129" s="501">
        <v>5</v>
      </c>
      <c r="L129" s="501">
        <v>1</v>
      </c>
      <c r="M129" s="203" t="s">
        <v>67</v>
      </c>
      <c r="N129" s="502">
        <v>0</v>
      </c>
      <c r="O129" s="124"/>
      <c r="P129" s="126">
        <v>60000</v>
      </c>
      <c r="Q129" s="126"/>
      <c r="R129" s="126"/>
      <c r="S129" s="125"/>
      <c r="T129" s="334">
        <v>60000</v>
      </c>
      <c r="U129" s="126">
        <v>60000</v>
      </c>
      <c r="V129" s="126">
        <v>60000</v>
      </c>
      <c r="AA129" s="215"/>
    </row>
    <row r="130" spans="1:27" s="175" customFormat="1" ht="44.25" customHeight="1">
      <c r="A130" s="200" t="s">
        <v>89</v>
      </c>
      <c r="B130" s="505" t="s">
        <v>178</v>
      </c>
      <c r="C130" s="123"/>
      <c r="D130" s="123"/>
      <c r="E130" s="123"/>
      <c r="F130" s="123"/>
      <c r="G130" s="123"/>
      <c r="H130" s="123"/>
      <c r="I130" s="123"/>
      <c r="J130" s="81">
        <v>654</v>
      </c>
      <c r="K130" s="501">
        <v>5</v>
      </c>
      <c r="L130" s="501">
        <v>1</v>
      </c>
      <c r="M130" s="396" t="s">
        <v>178</v>
      </c>
      <c r="N130" s="502">
        <v>244</v>
      </c>
      <c r="O130" s="124"/>
      <c r="P130" s="126">
        <v>60000</v>
      </c>
      <c r="Q130" s="126"/>
      <c r="R130" s="126"/>
      <c r="S130" s="125"/>
      <c r="T130" s="334">
        <v>30000</v>
      </c>
      <c r="U130" s="126">
        <v>50000</v>
      </c>
      <c r="V130" s="126">
        <v>50000</v>
      </c>
      <c r="AA130" s="215"/>
    </row>
    <row r="131" spans="1:27" s="175" customFormat="1" ht="20.25" customHeight="1">
      <c r="A131" s="438" t="s">
        <v>25</v>
      </c>
      <c r="B131" s="123"/>
      <c r="C131" s="123"/>
      <c r="D131" s="123"/>
      <c r="E131" s="123"/>
      <c r="F131" s="123"/>
      <c r="G131" s="123"/>
      <c r="H131" s="123"/>
      <c r="I131" s="123"/>
      <c r="J131" s="81">
        <v>654</v>
      </c>
      <c r="K131" s="503">
        <v>5</v>
      </c>
      <c r="L131" s="503">
        <v>2</v>
      </c>
      <c r="M131" s="369" t="s">
        <v>210</v>
      </c>
      <c r="N131" s="506">
        <v>0</v>
      </c>
      <c r="O131" s="81"/>
      <c r="P131" s="85">
        <f>P138+P144+P135</f>
        <v>3590000</v>
      </c>
      <c r="Q131" s="85"/>
      <c r="R131" s="85"/>
      <c r="S131" s="84"/>
      <c r="T131" s="374">
        <f>T138+T144+T135+T132</f>
        <v>15786085.65</v>
      </c>
      <c r="U131" s="126">
        <f>U138+U144+U135</f>
        <v>1857640</v>
      </c>
      <c r="V131" s="126">
        <f>V138+V144+V135</f>
        <v>1929550</v>
      </c>
      <c r="AA131" s="103"/>
    </row>
    <row r="132" spans="1:27" s="175" customFormat="1" ht="20.25" customHeight="1">
      <c r="A132" s="394" t="s">
        <v>176</v>
      </c>
      <c r="B132" s="123"/>
      <c r="C132" s="123"/>
      <c r="D132" s="123"/>
      <c r="E132" s="123"/>
      <c r="F132" s="123"/>
      <c r="G132" s="123"/>
      <c r="H132" s="123"/>
      <c r="I132" s="123"/>
      <c r="J132" s="124">
        <v>654</v>
      </c>
      <c r="K132" s="501">
        <v>5</v>
      </c>
      <c r="L132" s="501">
        <v>2</v>
      </c>
      <c r="M132" s="396" t="s">
        <v>178</v>
      </c>
      <c r="N132" s="502"/>
      <c r="O132" s="81"/>
      <c r="P132" s="85"/>
      <c r="Q132" s="85"/>
      <c r="R132" s="85"/>
      <c r="S132" s="84"/>
      <c r="T132" s="334">
        <f>T133</f>
        <v>186365.65</v>
      </c>
      <c r="U132" s="126"/>
      <c r="V132" s="126"/>
      <c r="AA132" s="103"/>
    </row>
    <row r="133" spans="1:27" s="175" customFormat="1" ht="20.25" customHeight="1">
      <c r="A133" s="200" t="s">
        <v>87</v>
      </c>
      <c r="B133" s="123"/>
      <c r="C133" s="123"/>
      <c r="D133" s="123"/>
      <c r="E133" s="123"/>
      <c r="F133" s="123"/>
      <c r="G133" s="123"/>
      <c r="H133" s="123"/>
      <c r="I133" s="123"/>
      <c r="J133" s="124">
        <v>654</v>
      </c>
      <c r="K133" s="501">
        <v>5</v>
      </c>
      <c r="L133" s="501">
        <v>2</v>
      </c>
      <c r="M133" s="396" t="s">
        <v>178</v>
      </c>
      <c r="N133" s="502">
        <v>200</v>
      </c>
      <c r="O133" s="81"/>
      <c r="P133" s="85"/>
      <c r="Q133" s="85"/>
      <c r="R133" s="85"/>
      <c r="S133" s="84"/>
      <c r="T133" s="334">
        <f>T134</f>
        <v>186365.65</v>
      </c>
      <c r="U133" s="126"/>
      <c r="V133" s="126"/>
      <c r="AA133" s="103"/>
    </row>
    <row r="134" spans="1:27" s="175" customFormat="1" ht="20.25" customHeight="1">
      <c r="A134" s="200" t="s">
        <v>89</v>
      </c>
      <c r="B134" s="123"/>
      <c r="C134" s="123"/>
      <c r="D134" s="123"/>
      <c r="E134" s="123"/>
      <c r="F134" s="123"/>
      <c r="G134" s="123"/>
      <c r="H134" s="123"/>
      <c r="I134" s="123"/>
      <c r="J134" s="124">
        <v>654</v>
      </c>
      <c r="K134" s="501">
        <v>5</v>
      </c>
      <c r="L134" s="501">
        <v>2</v>
      </c>
      <c r="M134" s="396" t="s">
        <v>178</v>
      </c>
      <c r="N134" s="502">
        <v>244</v>
      </c>
      <c r="O134" s="81"/>
      <c r="P134" s="85"/>
      <c r="Q134" s="85"/>
      <c r="R134" s="85"/>
      <c r="S134" s="84"/>
      <c r="T134" s="334">
        <v>186365.65</v>
      </c>
      <c r="U134" s="126"/>
      <c r="V134" s="126"/>
      <c r="AA134" s="103"/>
    </row>
    <row r="135" spans="1:27" s="175" customFormat="1" ht="66" customHeight="1">
      <c r="A135" s="394" t="s">
        <v>184</v>
      </c>
      <c r="B135" s="123"/>
      <c r="C135" s="123"/>
      <c r="D135" s="123"/>
      <c r="E135" s="123"/>
      <c r="F135" s="123"/>
      <c r="G135" s="123"/>
      <c r="H135" s="123"/>
      <c r="I135" s="123"/>
      <c r="J135" s="81">
        <v>654</v>
      </c>
      <c r="K135" s="501">
        <v>5</v>
      </c>
      <c r="L135" s="501">
        <v>2</v>
      </c>
      <c r="M135" s="441" t="s">
        <v>183</v>
      </c>
      <c r="N135" s="502">
        <v>0</v>
      </c>
      <c r="O135" s="124"/>
      <c r="P135" s="126">
        <f>P137</f>
        <v>90000</v>
      </c>
      <c r="Q135" s="126"/>
      <c r="R135" s="126"/>
      <c r="S135" s="125"/>
      <c r="T135" s="334">
        <f>T137</f>
        <v>120000</v>
      </c>
      <c r="U135" s="126">
        <f>U137</f>
        <v>60000</v>
      </c>
      <c r="V135" s="126">
        <f>V137</f>
        <v>60000</v>
      </c>
      <c r="AA135" s="176"/>
    </row>
    <row r="136" spans="1:27" s="175" customFormat="1" ht="77.25" customHeight="1">
      <c r="A136" s="436" t="s">
        <v>88</v>
      </c>
      <c r="B136" s="123"/>
      <c r="C136" s="123"/>
      <c r="D136" s="123"/>
      <c r="E136" s="123"/>
      <c r="F136" s="123"/>
      <c r="G136" s="123"/>
      <c r="H136" s="123"/>
      <c r="I136" s="123"/>
      <c r="J136" s="81">
        <v>654</v>
      </c>
      <c r="K136" s="501">
        <v>5</v>
      </c>
      <c r="L136" s="501">
        <v>2</v>
      </c>
      <c r="M136" s="203" t="s">
        <v>185</v>
      </c>
      <c r="N136" s="502">
        <v>0</v>
      </c>
      <c r="O136" s="124"/>
      <c r="P136" s="126">
        <v>90000</v>
      </c>
      <c r="Q136" s="126"/>
      <c r="R136" s="126"/>
      <c r="S136" s="125"/>
      <c r="T136" s="334">
        <f>T137</f>
        <v>120000</v>
      </c>
      <c r="U136" s="126">
        <f>U137</f>
        <v>60000</v>
      </c>
      <c r="V136" s="126">
        <v>90000</v>
      </c>
      <c r="AA136" s="176"/>
    </row>
    <row r="137" spans="1:27" s="175" customFormat="1" ht="27" customHeight="1">
      <c r="A137" s="439" t="s">
        <v>28</v>
      </c>
      <c r="B137" s="123"/>
      <c r="C137" s="123"/>
      <c r="D137" s="123"/>
      <c r="E137" s="123"/>
      <c r="F137" s="123"/>
      <c r="G137" s="123"/>
      <c r="H137" s="123"/>
      <c r="I137" s="123"/>
      <c r="J137" s="81">
        <v>654</v>
      </c>
      <c r="K137" s="501">
        <v>5</v>
      </c>
      <c r="L137" s="501">
        <v>2</v>
      </c>
      <c r="M137" s="203" t="s">
        <v>185</v>
      </c>
      <c r="N137" s="502">
        <v>244</v>
      </c>
      <c r="O137" s="124"/>
      <c r="P137" s="126">
        <v>90000</v>
      </c>
      <c r="Q137" s="126"/>
      <c r="R137" s="126"/>
      <c r="S137" s="125"/>
      <c r="T137" s="334">
        <v>120000</v>
      </c>
      <c r="U137" s="126">
        <v>60000</v>
      </c>
      <c r="V137" s="126">
        <v>60000</v>
      </c>
      <c r="AA137" s="176"/>
    </row>
    <row r="138" spans="1:27" s="175" customFormat="1" ht="84" customHeight="1">
      <c r="A138" s="394" t="s">
        <v>176</v>
      </c>
      <c r="B138" s="123"/>
      <c r="C138" s="123"/>
      <c r="D138" s="123"/>
      <c r="E138" s="123"/>
      <c r="F138" s="123"/>
      <c r="G138" s="123"/>
      <c r="H138" s="123"/>
      <c r="I138" s="123"/>
      <c r="J138" s="81">
        <v>654</v>
      </c>
      <c r="K138" s="501">
        <v>5</v>
      </c>
      <c r="L138" s="501">
        <v>2</v>
      </c>
      <c r="M138" s="203" t="s">
        <v>115</v>
      </c>
      <c r="N138" s="502">
        <v>0</v>
      </c>
      <c r="O138" s="124"/>
      <c r="P138" s="126">
        <f>P141</f>
        <v>3500000</v>
      </c>
      <c r="Q138" s="126"/>
      <c r="R138" s="126"/>
      <c r="S138" s="125"/>
      <c r="T138" s="334">
        <f>T141</f>
        <v>15479720</v>
      </c>
      <c r="U138" s="126">
        <f>U141</f>
        <v>1797640</v>
      </c>
      <c r="V138" s="126">
        <f>V141</f>
        <v>1869550</v>
      </c>
      <c r="AA138" s="103"/>
    </row>
    <row r="139" spans="1:27" s="175" customFormat="1" ht="122.25" customHeight="1">
      <c r="A139" s="208" t="s">
        <v>122</v>
      </c>
      <c r="B139" s="123"/>
      <c r="C139" s="123"/>
      <c r="D139" s="123"/>
      <c r="E139" s="123"/>
      <c r="F139" s="123"/>
      <c r="G139" s="123"/>
      <c r="H139" s="123"/>
      <c r="I139" s="123"/>
      <c r="J139" s="81">
        <v>654</v>
      </c>
      <c r="K139" s="501">
        <v>5</v>
      </c>
      <c r="L139" s="501">
        <v>2</v>
      </c>
      <c r="M139" s="203" t="s">
        <v>179</v>
      </c>
      <c r="N139" s="502">
        <v>0</v>
      </c>
      <c r="O139" s="124"/>
      <c r="P139" s="126">
        <f>P141</f>
        <v>3500000</v>
      </c>
      <c r="Q139" s="126"/>
      <c r="R139" s="126"/>
      <c r="S139" s="125"/>
      <c r="T139" s="334">
        <f>T141</f>
        <v>15479720</v>
      </c>
      <c r="U139" s="126">
        <f>U141</f>
        <v>1797640</v>
      </c>
      <c r="V139" s="126">
        <f>V141</f>
        <v>1869550</v>
      </c>
      <c r="AA139" s="103"/>
    </row>
    <row r="140" spans="1:27" s="175" customFormat="1" ht="263.25" customHeight="1">
      <c r="A140" s="394" t="s">
        <v>92</v>
      </c>
      <c r="B140" s="123"/>
      <c r="C140" s="123"/>
      <c r="D140" s="123"/>
      <c r="E140" s="123"/>
      <c r="F140" s="123"/>
      <c r="G140" s="123"/>
      <c r="H140" s="123"/>
      <c r="I140" s="123"/>
      <c r="J140" s="81">
        <v>654</v>
      </c>
      <c r="K140" s="501">
        <v>5</v>
      </c>
      <c r="L140" s="501">
        <v>2</v>
      </c>
      <c r="M140" s="203" t="s">
        <v>179</v>
      </c>
      <c r="N140" s="502"/>
      <c r="O140" s="124"/>
      <c r="P140" s="126">
        <v>3500000</v>
      </c>
      <c r="Q140" s="126"/>
      <c r="R140" s="126"/>
      <c r="S140" s="125"/>
      <c r="T140" s="334">
        <f>T141</f>
        <v>15479720</v>
      </c>
      <c r="U140" s="126">
        <f>U141</f>
        <v>1797640</v>
      </c>
      <c r="V140" s="126">
        <f>V141</f>
        <v>1869550</v>
      </c>
      <c r="AA140" s="103"/>
    </row>
    <row r="141" spans="1:27" s="175" customFormat="1" ht="32.25" customHeight="1">
      <c r="A141" s="436" t="s">
        <v>34</v>
      </c>
      <c r="B141" s="123"/>
      <c r="C141" s="123"/>
      <c r="D141" s="123"/>
      <c r="E141" s="123"/>
      <c r="F141" s="123"/>
      <c r="G141" s="123"/>
      <c r="H141" s="123"/>
      <c r="I141" s="123"/>
      <c r="J141" s="81">
        <v>654</v>
      </c>
      <c r="K141" s="501">
        <v>5</v>
      </c>
      <c r="L141" s="501">
        <v>2</v>
      </c>
      <c r="M141" s="203" t="s">
        <v>179</v>
      </c>
      <c r="N141" s="502">
        <v>540</v>
      </c>
      <c r="O141" s="124"/>
      <c r="P141" s="126">
        <v>3500000</v>
      </c>
      <c r="Q141" s="126"/>
      <c r="R141" s="126"/>
      <c r="S141" s="125"/>
      <c r="T141" s="334">
        <v>15479720</v>
      </c>
      <c r="U141" s="126">
        <v>1797640</v>
      </c>
      <c r="V141" s="126">
        <v>1869550</v>
      </c>
      <c r="AA141" s="103"/>
    </row>
    <row r="142" spans="1:27" s="175" customFormat="1" ht="35.25" customHeight="1" hidden="1">
      <c r="A142" s="439"/>
      <c r="B142" s="123"/>
      <c r="C142" s="123"/>
      <c r="D142" s="123"/>
      <c r="E142" s="123"/>
      <c r="F142" s="123"/>
      <c r="G142" s="123"/>
      <c r="H142" s="123"/>
      <c r="I142" s="123"/>
      <c r="J142" s="81"/>
      <c r="K142" s="501"/>
      <c r="L142" s="501"/>
      <c r="M142" s="507"/>
      <c r="N142" s="502"/>
      <c r="O142" s="124"/>
      <c r="P142" s="126"/>
      <c r="Q142" s="126"/>
      <c r="R142" s="126"/>
      <c r="S142" s="125"/>
      <c r="T142" s="334"/>
      <c r="U142" s="126"/>
      <c r="V142" s="126"/>
      <c r="AA142" s="103"/>
    </row>
    <row r="143" spans="1:27" s="175" customFormat="1" ht="22.5" customHeight="1" hidden="1">
      <c r="A143" s="439"/>
      <c r="B143" s="123"/>
      <c r="C143" s="123"/>
      <c r="D143" s="123"/>
      <c r="E143" s="123"/>
      <c r="F143" s="123"/>
      <c r="G143" s="123"/>
      <c r="H143" s="123"/>
      <c r="I143" s="123"/>
      <c r="J143" s="81"/>
      <c r="K143" s="501"/>
      <c r="L143" s="501"/>
      <c r="M143" s="507"/>
      <c r="N143" s="502"/>
      <c r="O143" s="124"/>
      <c r="P143" s="126"/>
      <c r="Q143" s="126"/>
      <c r="R143" s="126"/>
      <c r="S143" s="125"/>
      <c r="T143" s="334"/>
      <c r="U143" s="126"/>
      <c r="V143" s="126"/>
      <c r="AA143" s="103"/>
    </row>
    <row r="144" spans="1:27" s="175" customFormat="1" ht="22.5" customHeight="1" hidden="1">
      <c r="A144" s="439" t="s">
        <v>30</v>
      </c>
      <c r="B144" s="123"/>
      <c r="C144" s="123"/>
      <c r="D144" s="123"/>
      <c r="E144" s="123"/>
      <c r="F144" s="123"/>
      <c r="G144" s="123"/>
      <c r="H144" s="123"/>
      <c r="I144" s="123"/>
      <c r="J144" s="81">
        <v>654</v>
      </c>
      <c r="K144" s="501">
        <v>5</v>
      </c>
      <c r="L144" s="501">
        <v>2</v>
      </c>
      <c r="M144" s="507">
        <v>7952200</v>
      </c>
      <c r="N144" s="502">
        <v>0</v>
      </c>
      <c r="O144" s="124"/>
      <c r="P144" s="126">
        <f>P145</f>
        <v>0</v>
      </c>
      <c r="Q144" s="126"/>
      <c r="R144" s="126"/>
      <c r="S144" s="125"/>
      <c r="T144" s="334">
        <f>T145</f>
        <v>0</v>
      </c>
      <c r="U144" s="126">
        <f>U145</f>
        <v>0</v>
      </c>
      <c r="V144" s="126">
        <f>V145</f>
        <v>0</v>
      </c>
      <c r="AA144" s="103"/>
    </row>
    <row r="145" spans="1:27" s="175" customFormat="1" ht="22.5" customHeight="1" hidden="1">
      <c r="A145" s="439" t="s">
        <v>34</v>
      </c>
      <c r="B145" s="123"/>
      <c r="C145" s="123"/>
      <c r="D145" s="123"/>
      <c r="E145" s="123"/>
      <c r="F145" s="123"/>
      <c r="G145" s="123"/>
      <c r="H145" s="123"/>
      <c r="I145" s="123"/>
      <c r="J145" s="81">
        <v>654</v>
      </c>
      <c r="K145" s="501">
        <v>5</v>
      </c>
      <c r="L145" s="501">
        <v>2</v>
      </c>
      <c r="M145" s="507">
        <v>7952200</v>
      </c>
      <c r="N145" s="502">
        <v>540</v>
      </c>
      <c r="O145" s="124"/>
      <c r="P145" s="126"/>
      <c r="Q145" s="126"/>
      <c r="R145" s="126"/>
      <c r="S145" s="125"/>
      <c r="T145" s="334"/>
      <c r="U145" s="126"/>
      <c r="V145" s="126"/>
      <c r="AA145" s="103"/>
    </row>
    <row r="146" spans="1:27" s="179" customFormat="1" ht="19.5" customHeight="1">
      <c r="A146" s="370" t="s">
        <v>5</v>
      </c>
      <c r="B146" s="73"/>
      <c r="C146" s="73"/>
      <c r="D146" s="73"/>
      <c r="E146" s="73"/>
      <c r="F146" s="73"/>
      <c r="G146" s="73"/>
      <c r="H146" s="73"/>
      <c r="I146" s="73"/>
      <c r="J146" s="81">
        <v>654</v>
      </c>
      <c r="K146" s="75">
        <v>5</v>
      </c>
      <c r="L146" s="75">
        <v>3</v>
      </c>
      <c r="M146" s="83" t="s">
        <v>210</v>
      </c>
      <c r="N146" s="506">
        <v>0</v>
      </c>
      <c r="O146" s="74"/>
      <c r="P146" s="77">
        <f>P147+P150</f>
        <v>394000</v>
      </c>
      <c r="Q146" s="77"/>
      <c r="R146" s="77"/>
      <c r="S146" s="76"/>
      <c r="T146" s="381">
        <f>T147+T150</f>
        <v>3619705.5</v>
      </c>
      <c r="U146" s="77">
        <f>U147+U150</f>
        <v>548594</v>
      </c>
      <c r="V146" s="77">
        <f>V147+V150</f>
        <v>448542</v>
      </c>
      <c r="AA146" s="103"/>
    </row>
    <row r="147" spans="1:27" s="179" customFormat="1" ht="35.25" customHeight="1" hidden="1">
      <c r="A147" s="439"/>
      <c r="B147" s="73"/>
      <c r="C147" s="73"/>
      <c r="D147" s="73"/>
      <c r="E147" s="73"/>
      <c r="F147" s="73"/>
      <c r="G147" s="73"/>
      <c r="H147" s="73"/>
      <c r="I147" s="73"/>
      <c r="J147" s="81"/>
      <c r="K147" s="501"/>
      <c r="L147" s="501"/>
      <c r="M147" s="507"/>
      <c r="N147" s="502"/>
      <c r="O147" s="124"/>
      <c r="P147" s="126"/>
      <c r="Q147" s="126"/>
      <c r="R147" s="77"/>
      <c r="S147" s="125"/>
      <c r="T147" s="334"/>
      <c r="U147" s="126"/>
      <c r="V147" s="126"/>
      <c r="AA147" s="103"/>
    </row>
    <row r="148" spans="1:27" s="179" customFormat="1" ht="28.5" customHeight="1" hidden="1">
      <c r="A148" s="439"/>
      <c r="B148" s="73"/>
      <c r="C148" s="73"/>
      <c r="D148" s="73"/>
      <c r="E148" s="73"/>
      <c r="F148" s="73"/>
      <c r="G148" s="73"/>
      <c r="H148" s="73"/>
      <c r="I148" s="73"/>
      <c r="J148" s="81"/>
      <c r="K148" s="501"/>
      <c r="L148" s="501"/>
      <c r="M148" s="507"/>
      <c r="N148" s="502"/>
      <c r="O148" s="124"/>
      <c r="P148" s="126"/>
      <c r="Q148" s="126"/>
      <c r="R148" s="77"/>
      <c r="S148" s="125"/>
      <c r="T148" s="334"/>
      <c r="U148" s="126"/>
      <c r="V148" s="126"/>
      <c r="AA148" s="103"/>
    </row>
    <row r="149" spans="1:27" s="179" customFormat="1" ht="19.5" customHeight="1" hidden="1">
      <c r="A149" s="439"/>
      <c r="B149" s="73"/>
      <c r="C149" s="73"/>
      <c r="D149" s="73"/>
      <c r="E149" s="73"/>
      <c r="F149" s="73"/>
      <c r="G149" s="73"/>
      <c r="H149" s="73"/>
      <c r="I149" s="73"/>
      <c r="J149" s="81"/>
      <c r="K149" s="501"/>
      <c r="L149" s="501"/>
      <c r="M149" s="507"/>
      <c r="N149" s="502"/>
      <c r="O149" s="124"/>
      <c r="P149" s="126"/>
      <c r="Q149" s="126"/>
      <c r="R149" s="77"/>
      <c r="S149" s="125"/>
      <c r="T149" s="334"/>
      <c r="U149" s="126"/>
      <c r="V149" s="126"/>
      <c r="AA149" s="103"/>
    </row>
    <row r="150" spans="1:27" s="175" customFormat="1" ht="60" customHeight="1">
      <c r="A150" s="394" t="s">
        <v>187</v>
      </c>
      <c r="B150" s="123"/>
      <c r="C150" s="123"/>
      <c r="D150" s="123"/>
      <c r="E150" s="123"/>
      <c r="F150" s="123"/>
      <c r="G150" s="123"/>
      <c r="H150" s="123"/>
      <c r="I150" s="123"/>
      <c r="J150" s="81">
        <v>654</v>
      </c>
      <c r="K150" s="501">
        <v>5</v>
      </c>
      <c r="L150" s="501">
        <v>3</v>
      </c>
      <c r="M150" s="441" t="s">
        <v>188</v>
      </c>
      <c r="N150" s="502">
        <v>0</v>
      </c>
      <c r="O150" s="124"/>
      <c r="P150" s="126">
        <f>P152</f>
        <v>394000</v>
      </c>
      <c r="Q150" s="126"/>
      <c r="R150" s="126"/>
      <c r="S150" s="125"/>
      <c r="T150" s="334">
        <f>T152+T153+T155</f>
        <v>3619705.5</v>
      </c>
      <c r="U150" s="126">
        <f>U152</f>
        <v>548594</v>
      </c>
      <c r="V150" s="126">
        <f>V152</f>
        <v>448542</v>
      </c>
      <c r="AA150" s="103"/>
    </row>
    <row r="151" spans="1:27" s="175" customFormat="1" ht="54.75" customHeight="1">
      <c r="A151" s="200" t="s">
        <v>90</v>
      </c>
      <c r="B151" s="123"/>
      <c r="C151" s="123"/>
      <c r="D151" s="123"/>
      <c r="E151" s="123"/>
      <c r="F151" s="123"/>
      <c r="G151" s="123"/>
      <c r="H151" s="123"/>
      <c r="I151" s="123"/>
      <c r="J151" s="81">
        <v>654</v>
      </c>
      <c r="K151" s="501">
        <v>5</v>
      </c>
      <c r="L151" s="501">
        <v>3</v>
      </c>
      <c r="M151" s="396" t="s">
        <v>189</v>
      </c>
      <c r="N151" s="502">
        <v>0</v>
      </c>
      <c r="O151" s="124"/>
      <c r="P151" s="126">
        <f>P152</f>
        <v>394000</v>
      </c>
      <c r="Q151" s="126"/>
      <c r="R151" s="126"/>
      <c r="S151" s="125"/>
      <c r="T151" s="334">
        <f>T152</f>
        <v>2066185.5</v>
      </c>
      <c r="U151" s="126">
        <f>U152</f>
        <v>548594</v>
      </c>
      <c r="V151" s="126">
        <f>V152</f>
        <v>448542</v>
      </c>
      <c r="AA151" s="103"/>
    </row>
    <row r="152" spans="1:27" s="175" customFormat="1" ht="45.75" customHeight="1">
      <c r="A152" s="123" t="s">
        <v>89</v>
      </c>
      <c r="B152" s="123"/>
      <c r="C152" s="123"/>
      <c r="D152" s="123"/>
      <c r="E152" s="123"/>
      <c r="F152" s="123"/>
      <c r="G152" s="123"/>
      <c r="H152" s="123"/>
      <c r="I152" s="123"/>
      <c r="J152" s="81">
        <v>654</v>
      </c>
      <c r="K152" s="501">
        <v>5</v>
      </c>
      <c r="L152" s="501">
        <v>3</v>
      </c>
      <c r="M152" s="396" t="s">
        <v>189</v>
      </c>
      <c r="N152" s="502">
        <v>244</v>
      </c>
      <c r="O152" s="124"/>
      <c r="P152" s="126">
        <f>394000-106700+106700</f>
        <v>394000</v>
      </c>
      <c r="Q152" s="126"/>
      <c r="R152" s="126"/>
      <c r="S152" s="125"/>
      <c r="T152" s="334">
        <v>2066185.5</v>
      </c>
      <c r="U152" s="126">
        <v>548594</v>
      </c>
      <c r="V152" s="126">
        <v>448542</v>
      </c>
      <c r="AA152" s="103"/>
    </row>
    <row r="153" spans="1:27" s="177" customFormat="1" ht="45.75" customHeight="1">
      <c r="A153" s="200" t="s">
        <v>90</v>
      </c>
      <c r="B153" s="80"/>
      <c r="C153" s="80"/>
      <c r="D153" s="80"/>
      <c r="E153" s="80"/>
      <c r="F153" s="80"/>
      <c r="G153" s="80"/>
      <c r="H153" s="80"/>
      <c r="I153" s="80"/>
      <c r="J153" s="81">
        <v>654</v>
      </c>
      <c r="K153" s="501">
        <v>5</v>
      </c>
      <c r="L153" s="501">
        <v>3</v>
      </c>
      <c r="M153" s="507" t="s">
        <v>323</v>
      </c>
      <c r="N153" s="502">
        <v>0</v>
      </c>
      <c r="O153" s="124"/>
      <c r="P153" s="126">
        <f>P154</f>
        <v>0</v>
      </c>
      <c r="Q153" s="126"/>
      <c r="R153" s="126"/>
      <c r="S153" s="125"/>
      <c r="T153" s="334">
        <f>T154</f>
        <v>146820</v>
      </c>
      <c r="U153" s="126">
        <f>U154</f>
        <v>0</v>
      </c>
      <c r="V153" s="126">
        <f>V154</f>
        <v>0</v>
      </c>
      <c r="AA153" s="103"/>
    </row>
    <row r="154" spans="1:27" s="175" customFormat="1" ht="45.75" customHeight="1">
      <c r="A154" s="123" t="s">
        <v>89</v>
      </c>
      <c r="B154" s="123"/>
      <c r="C154" s="123"/>
      <c r="D154" s="123"/>
      <c r="E154" s="123"/>
      <c r="F154" s="123"/>
      <c r="G154" s="123"/>
      <c r="H154" s="123"/>
      <c r="I154" s="123"/>
      <c r="J154" s="81">
        <v>654</v>
      </c>
      <c r="K154" s="501">
        <v>5</v>
      </c>
      <c r="L154" s="501">
        <v>3</v>
      </c>
      <c r="M154" s="507" t="s">
        <v>323</v>
      </c>
      <c r="N154" s="502">
        <v>244</v>
      </c>
      <c r="O154" s="124"/>
      <c r="P154" s="126">
        <f>P156+P160</f>
        <v>0</v>
      </c>
      <c r="Q154" s="126"/>
      <c r="R154" s="126"/>
      <c r="S154" s="125"/>
      <c r="T154" s="334">
        <v>146820</v>
      </c>
      <c r="U154" s="126">
        <f>U156+U160</f>
        <v>0</v>
      </c>
      <c r="V154" s="126">
        <f>V156+V160</f>
        <v>0</v>
      </c>
      <c r="AA154" s="103"/>
    </row>
    <row r="155" spans="1:27" s="175" customFormat="1" ht="45.75" customHeight="1">
      <c r="A155" s="200" t="s">
        <v>90</v>
      </c>
      <c r="B155" s="123"/>
      <c r="C155" s="123"/>
      <c r="D155" s="123"/>
      <c r="E155" s="123"/>
      <c r="F155" s="123"/>
      <c r="G155" s="123"/>
      <c r="H155" s="123"/>
      <c r="I155" s="123"/>
      <c r="J155" s="81">
        <v>654</v>
      </c>
      <c r="K155" s="501">
        <v>5</v>
      </c>
      <c r="L155" s="501">
        <v>3</v>
      </c>
      <c r="M155" s="507" t="s">
        <v>324</v>
      </c>
      <c r="N155" s="502">
        <v>0</v>
      </c>
      <c r="O155" s="124"/>
      <c r="P155" s="126">
        <f>P156</f>
        <v>0</v>
      </c>
      <c r="Q155" s="126"/>
      <c r="R155" s="126"/>
      <c r="S155" s="125"/>
      <c r="T155" s="334">
        <f>T156</f>
        <v>1406700</v>
      </c>
      <c r="U155" s="126">
        <f>U156</f>
        <v>0</v>
      </c>
      <c r="V155" s="126">
        <f>V156</f>
        <v>0</v>
      </c>
      <c r="AA155" s="103"/>
    </row>
    <row r="156" spans="1:27" s="175" customFormat="1" ht="45.75" customHeight="1">
      <c r="A156" s="123" t="s">
        <v>89</v>
      </c>
      <c r="B156" s="123"/>
      <c r="C156" s="123"/>
      <c r="D156" s="123"/>
      <c r="E156" s="123"/>
      <c r="F156" s="123"/>
      <c r="G156" s="123"/>
      <c r="H156" s="123"/>
      <c r="I156" s="123"/>
      <c r="J156" s="81">
        <v>654</v>
      </c>
      <c r="K156" s="501">
        <v>5</v>
      </c>
      <c r="L156" s="501">
        <v>3</v>
      </c>
      <c r="M156" s="507" t="s">
        <v>324</v>
      </c>
      <c r="N156" s="502">
        <v>244</v>
      </c>
      <c r="O156" s="124"/>
      <c r="P156" s="126"/>
      <c r="Q156" s="126"/>
      <c r="R156" s="126"/>
      <c r="S156" s="125"/>
      <c r="T156" s="334">
        <v>1406700</v>
      </c>
      <c r="U156" s="126"/>
      <c r="V156" s="126"/>
      <c r="AA156" s="103"/>
    </row>
    <row r="157" spans="1:27" s="175" customFormat="1" ht="45.75" customHeight="1" hidden="1">
      <c r="A157" s="123"/>
      <c r="B157" s="123"/>
      <c r="C157" s="123"/>
      <c r="D157" s="123"/>
      <c r="E157" s="123"/>
      <c r="F157" s="123"/>
      <c r="G157" s="123"/>
      <c r="H157" s="123"/>
      <c r="I157" s="123"/>
      <c r="J157" s="81">
        <v>654</v>
      </c>
      <c r="K157" s="166"/>
      <c r="L157" s="166"/>
      <c r="M157" s="165"/>
      <c r="N157" s="124"/>
      <c r="O157" s="124"/>
      <c r="P157" s="126"/>
      <c r="Q157" s="126"/>
      <c r="R157" s="126"/>
      <c r="S157" s="125"/>
      <c r="T157" s="334"/>
      <c r="U157" s="126"/>
      <c r="V157" s="126"/>
      <c r="AA157" s="103"/>
    </row>
    <row r="158" spans="1:27" s="175" customFormat="1" ht="45.75" customHeight="1" hidden="1">
      <c r="A158" s="439"/>
      <c r="B158" s="123"/>
      <c r="C158" s="123"/>
      <c r="D158" s="123"/>
      <c r="E158" s="123"/>
      <c r="F158" s="123"/>
      <c r="G158" s="123"/>
      <c r="H158" s="123"/>
      <c r="I158" s="123"/>
      <c r="J158" s="81"/>
      <c r="K158" s="501"/>
      <c r="L158" s="501"/>
      <c r="M158" s="507"/>
      <c r="N158" s="502"/>
      <c r="O158" s="124"/>
      <c r="P158" s="126"/>
      <c r="Q158" s="126"/>
      <c r="R158" s="126"/>
      <c r="S158" s="125"/>
      <c r="T158" s="334"/>
      <c r="U158" s="126"/>
      <c r="V158" s="126"/>
      <c r="AA158" s="103"/>
    </row>
    <row r="159" spans="1:27" s="175" customFormat="1" ht="45.75" customHeight="1" hidden="1">
      <c r="A159" s="439" t="s">
        <v>42</v>
      </c>
      <c r="B159" s="123"/>
      <c r="C159" s="123"/>
      <c r="D159" s="123"/>
      <c r="E159" s="123"/>
      <c r="F159" s="123"/>
      <c r="G159" s="123"/>
      <c r="H159" s="123"/>
      <c r="I159" s="123"/>
      <c r="J159" s="81">
        <v>654</v>
      </c>
      <c r="K159" s="501">
        <v>6</v>
      </c>
      <c r="L159" s="501">
        <v>5</v>
      </c>
      <c r="M159" s="507">
        <v>0</v>
      </c>
      <c r="N159" s="502">
        <v>0</v>
      </c>
      <c r="O159" s="124"/>
      <c r="P159" s="126">
        <f>P160</f>
        <v>0</v>
      </c>
      <c r="Q159" s="126"/>
      <c r="R159" s="126"/>
      <c r="S159" s="125"/>
      <c r="T159" s="334">
        <f>T160</f>
        <v>0</v>
      </c>
      <c r="U159" s="126">
        <f>U160</f>
        <v>0</v>
      </c>
      <c r="V159" s="126">
        <f>V160</f>
        <v>0</v>
      </c>
      <c r="AA159" s="103"/>
    </row>
    <row r="160" spans="1:27" s="175" customFormat="1" ht="45.75" customHeight="1" hidden="1">
      <c r="A160" s="439" t="s">
        <v>34</v>
      </c>
      <c r="B160" s="123"/>
      <c r="C160" s="123"/>
      <c r="D160" s="123"/>
      <c r="E160" s="123"/>
      <c r="F160" s="123"/>
      <c r="G160" s="123"/>
      <c r="H160" s="123"/>
      <c r="I160" s="123"/>
      <c r="J160" s="81">
        <v>654</v>
      </c>
      <c r="K160" s="501">
        <v>6</v>
      </c>
      <c r="L160" s="501">
        <v>5</v>
      </c>
      <c r="M160" s="507">
        <v>7950900</v>
      </c>
      <c r="N160" s="502">
        <v>540</v>
      </c>
      <c r="O160" s="124"/>
      <c r="P160" s="126"/>
      <c r="Q160" s="126"/>
      <c r="R160" s="126"/>
      <c r="S160" s="125"/>
      <c r="T160" s="334"/>
      <c r="U160" s="126"/>
      <c r="V160" s="126"/>
      <c r="AA160" s="103"/>
    </row>
    <row r="161" spans="1:27" s="175" customFormat="1" ht="45.75" customHeight="1" hidden="1">
      <c r="A161" s="123"/>
      <c r="B161" s="123"/>
      <c r="C161" s="123"/>
      <c r="D161" s="123"/>
      <c r="E161" s="123"/>
      <c r="F161" s="123"/>
      <c r="G161" s="123"/>
      <c r="H161" s="123"/>
      <c r="I161" s="123"/>
      <c r="J161" s="81"/>
      <c r="K161" s="166"/>
      <c r="L161" s="166"/>
      <c r="M161" s="165"/>
      <c r="N161" s="124"/>
      <c r="O161" s="124"/>
      <c r="P161" s="126"/>
      <c r="Q161" s="126"/>
      <c r="R161" s="126"/>
      <c r="S161" s="125"/>
      <c r="T161" s="334"/>
      <c r="U161" s="126"/>
      <c r="V161" s="126"/>
      <c r="AA161" s="103"/>
    </row>
    <row r="162" spans="1:27" s="177" customFormat="1" ht="45.75" customHeight="1">
      <c r="A162" s="173" t="s">
        <v>21</v>
      </c>
      <c r="B162" s="80"/>
      <c r="C162" s="80"/>
      <c r="D162" s="80"/>
      <c r="E162" s="80"/>
      <c r="F162" s="80"/>
      <c r="G162" s="80"/>
      <c r="H162" s="80"/>
      <c r="I162" s="80"/>
      <c r="J162" s="81">
        <v>654</v>
      </c>
      <c r="K162" s="503">
        <v>8</v>
      </c>
      <c r="L162" s="503">
        <v>0</v>
      </c>
      <c r="M162" s="83" t="s">
        <v>210</v>
      </c>
      <c r="N162" s="506">
        <v>0</v>
      </c>
      <c r="O162" s="81"/>
      <c r="P162" s="85" t="e">
        <f>P164+P180</f>
        <v>#REF!</v>
      </c>
      <c r="Q162" s="85"/>
      <c r="R162" s="85"/>
      <c r="S162" s="84"/>
      <c r="T162" s="374">
        <f>T164+T180</f>
        <v>9057808</v>
      </c>
      <c r="U162" s="85">
        <f>U164+U180</f>
        <v>4948630</v>
      </c>
      <c r="V162" s="85">
        <f>V164+V180</f>
        <v>4542420</v>
      </c>
      <c r="AA162" s="103"/>
    </row>
    <row r="163" spans="1:27" s="175" customFormat="1" ht="16.5" customHeight="1">
      <c r="A163" s="173" t="s">
        <v>244</v>
      </c>
      <c r="B163" s="123"/>
      <c r="C163" s="123"/>
      <c r="D163" s="123"/>
      <c r="E163" s="123"/>
      <c r="F163" s="123"/>
      <c r="G163" s="123"/>
      <c r="H163" s="123"/>
      <c r="I163" s="123"/>
      <c r="J163" s="124">
        <v>654</v>
      </c>
      <c r="K163" s="501">
        <v>8</v>
      </c>
      <c r="L163" s="501">
        <v>1</v>
      </c>
      <c r="M163" s="83" t="s">
        <v>210</v>
      </c>
      <c r="N163" s="502">
        <v>0</v>
      </c>
      <c r="O163" s="124"/>
      <c r="P163" s="126">
        <f>P164</f>
        <v>5484686</v>
      </c>
      <c r="Q163" s="126"/>
      <c r="R163" s="126"/>
      <c r="S163" s="125"/>
      <c r="T163" s="334">
        <f>T164</f>
        <v>8392682</v>
      </c>
      <c r="U163" s="126">
        <f>U164</f>
        <v>4564940</v>
      </c>
      <c r="V163" s="126">
        <f>V164</f>
        <v>4158730</v>
      </c>
      <c r="AA163" s="103"/>
    </row>
    <row r="164" spans="1:27" s="175" customFormat="1" ht="70.5" customHeight="1">
      <c r="A164" s="394" t="s">
        <v>193</v>
      </c>
      <c r="B164" s="123"/>
      <c r="C164" s="123"/>
      <c r="D164" s="123"/>
      <c r="E164" s="123"/>
      <c r="F164" s="123"/>
      <c r="G164" s="123"/>
      <c r="H164" s="123"/>
      <c r="I164" s="123"/>
      <c r="J164" s="124">
        <v>654</v>
      </c>
      <c r="K164" s="501">
        <v>8</v>
      </c>
      <c r="L164" s="501">
        <v>1</v>
      </c>
      <c r="M164" s="441" t="s">
        <v>192</v>
      </c>
      <c r="N164" s="502">
        <v>0</v>
      </c>
      <c r="O164" s="124"/>
      <c r="P164" s="170">
        <f>P166</f>
        <v>5484686</v>
      </c>
      <c r="Q164" s="170"/>
      <c r="R164" s="180"/>
      <c r="S164" s="125"/>
      <c r="T164" s="332">
        <f>T166</f>
        <v>8392682</v>
      </c>
      <c r="U164" s="170">
        <f>U166</f>
        <v>4564940</v>
      </c>
      <c r="V164" s="170">
        <f>V166</f>
        <v>4158730</v>
      </c>
      <c r="AA164" s="103"/>
    </row>
    <row r="165" spans="1:27" s="175" customFormat="1" ht="23.25" customHeight="1" hidden="1">
      <c r="A165" s="439"/>
      <c r="B165" s="123"/>
      <c r="C165" s="123"/>
      <c r="D165" s="123"/>
      <c r="E165" s="123"/>
      <c r="F165" s="123"/>
      <c r="G165" s="123"/>
      <c r="H165" s="123"/>
      <c r="I165" s="123"/>
      <c r="J165" s="124"/>
      <c r="K165" s="501"/>
      <c r="L165" s="501"/>
      <c r="M165" s="507"/>
      <c r="N165" s="502"/>
      <c r="O165" s="124"/>
      <c r="P165" s="170"/>
      <c r="Q165" s="170"/>
      <c r="R165" s="180"/>
      <c r="S165" s="125"/>
      <c r="T165" s="332"/>
      <c r="U165" s="170"/>
      <c r="V165" s="170"/>
      <c r="AA165" s="103"/>
    </row>
    <row r="166" spans="1:27" s="175" customFormat="1" ht="81" customHeight="1">
      <c r="A166" s="443" t="s">
        <v>194</v>
      </c>
      <c r="B166" s="123"/>
      <c r="C166" s="123"/>
      <c r="D166" s="123"/>
      <c r="E166" s="123"/>
      <c r="F166" s="123"/>
      <c r="G166" s="123"/>
      <c r="H166" s="123"/>
      <c r="I166" s="123"/>
      <c r="J166" s="124">
        <v>654</v>
      </c>
      <c r="K166" s="501">
        <v>8</v>
      </c>
      <c r="L166" s="501">
        <v>1</v>
      </c>
      <c r="M166" s="441" t="s">
        <v>192</v>
      </c>
      <c r="N166" s="502">
        <v>0</v>
      </c>
      <c r="O166" s="124"/>
      <c r="P166" s="170">
        <f>P167+P174+P175+P169+P177</f>
        <v>5484686</v>
      </c>
      <c r="Q166" s="170"/>
      <c r="R166" s="180"/>
      <c r="S166" s="125"/>
      <c r="T166" s="332">
        <f>T167+T168+T174+T175+T169+T177+T170+T171+T172+T173+T178</f>
        <v>8392682</v>
      </c>
      <c r="U166" s="170">
        <f>U167+U174+U175+U169</f>
        <v>4564940</v>
      </c>
      <c r="V166" s="170">
        <f>V167+V174+V175+V169</f>
        <v>4158730</v>
      </c>
      <c r="AA166" s="103"/>
    </row>
    <row r="167" spans="1:29" s="175" customFormat="1" ht="27" customHeight="1">
      <c r="A167" s="200" t="s">
        <v>82</v>
      </c>
      <c r="B167" s="123"/>
      <c r="C167" s="123"/>
      <c r="D167" s="123"/>
      <c r="E167" s="123"/>
      <c r="F167" s="123"/>
      <c r="G167" s="123"/>
      <c r="H167" s="123"/>
      <c r="I167" s="123"/>
      <c r="J167" s="124">
        <v>654</v>
      </c>
      <c r="K167" s="501">
        <v>8</v>
      </c>
      <c r="L167" s="501">
        <v>1</v>
      </c>
      <c r="M167" s="396" t="s">
        <v>195</v>
      </c>
      <c r="N167" s="439">
        <v>111</v>
      </c>
      <c r="O167" s="124"/>
      <c r="P167" s="170">
        <v>4791686</v>
      </c>
      <c r="Q167" s="170"/>
      <c r="R167" s="508"/>
      <c r="S167" s="125"/>
      <c r="T167" s="332">
        <v>3549011.98</v>
      </c>
      <c r="U167" s="170">
        <v>2504076</v>
      </c>
      <c r="V167" s="170">
        <v>2362311</v>
      </c>
      <c r="AA167" s="103"/>
      <c r="AB167" s="176"/>
      <c r="AC167" s="176"/>
    </row>
    <row r="168" spans="1:29" s="175" customFormat="1" ht="37.5" customHeight="1">
      <c r="A168" s="200" t="s">
        <v>84</v>
      </c>
      <c r="B168" s="123"/>
      <c r="C168" s="123"/>
      <c r="D168" s="123"/>
      <c r="E168" s="123"/>
      <c r="F168" s="123"/>
      <c r="G168" s="123"/>
      <c r="H168" s="123"/>
      <c r="I168" s="123"/>
      <c r="J168" s="124">
        <v>654</v>
      </c>
      <c r="K168" s="501">
        <v>8</v>
      </c>
      <c r="L168" s="501">
        <v>1</v>
      </c>
      <c r="M168" s="396" t="s">
        <v>195</v>
      </c>
      <c r="N168" s="439">
        <v>112</v>
      </c>
      <c r="O168" s="124"/>
      <c r="P168" s="170"/>
      <c r="Q168" s="170"/>
      <c r="R168" s="508"/>
      <c r="S168" s="125"/>
      <c r="T168" s="332">
        <v>0</v>
      </c>
      <c r="U168" s="170"/>
      <c r="V168" s="170"/>
      <c r="AA168" s="103"/>
      <c r="AB168" s="176"/>
      <c r="AC168" s="176"/>
    </row>
    <row r="169" spans="1:27" s="175" customFormat="1" ht="23.25" customHeight="1">
      <c r="A169" s="123" t="s">
        <v>35</v>
      </c>
      <c r="B169" s="123"/>
      <c r="C169" s="123"/>
      <c r="D169" s="123"/>
      <c r="E169" s="123"/>
      <c r="F169" s="123"/>
      <c r="G169" s="123"/>
      <c r="H169" s="123"/>
      <c r="I169" s="123"/>
      <c r="J169" s="124">
        <v>654</v>
      </c>
      <c r="K169" s="501">
        <v>8</v>
      </c>
      <c r="L169" s="501">
        <v>1</v>
      </c>
      <c r="M169" s="396" t="s">
        <v>195</v>
      </c>
      <c r="N169" s="439">
        <v>119</v>
      </c>
      <c r="O169" s="124"/>
      <c r="P169" s="170">
        <v>45000</v>
      </c>
      <c r="Q169" s="170"/>
      <c r="R169" s="180"/>
      <c r="S169" s="125"/>
      <c r="T169" s="332">
        <v>1220238.02</v>
      </c>
      <c r="U169" s="170">
        <v>1083425</v>
      </c>
      <c r="V169" s="170">
        <v>1022088</v>
      </c>
      <c r="AA169" s="103"/>
    </row>
    <row r="170" spans="1:27" s="175" customFormat="1" ht="23.25" customHeight="1">
      <c r="A170" s="200" t="s">
        <v>82</v>
      </c>
      <c r="B170" s="123"/>
      <c r="C170" s="123"/>
      <c r="D170" s="123"/>
      <c r="E170" s="123"/>
      <c r="F170" s="123"/>
      <c r="G170" s="123"/>
      <c r="H170" s="123"/>
      <c r="I170" s="123"/>
      <c r="J170" s="124">
        <v>654</v>
      </c>
      <c r="K170" s="501">
        <v>8</v>
      </c>
      <c r="L170" s="501">
        <v>1</v>
      </c>
      <c r="M170" s="396" t="s">
        <v>300</v>
      </c>
      <c r="N170" s="439">
        <v>111</v>
      </c>
      <c r="O170" s="124"/>
      <c r="P170" s="170"/>
      <c r="Q170" s="170"/>
      <c r="R170" s="180"/>
      <c r="S170" s="125"/>
      <c r="T170" s="332">
        <v>585552</v>
      </c>
      <c r="U170" s="170"/>
      <c r="V170" s="170"/>
      <c r="AA170" s="103"/>
    </row>
    <row r="171" spans="1:27" s="175" customFormat="1" ht="23.25" customHeight="1">
      <c r="A171" s="123" t="s">
        <v>35</v>
      </c>
      <c r="B171" s="123"/>
      <c r="C171" s="123"/>
      <c r="D171" s="123"/>
      <c r="E171" s="123"/>
      <c r="F171" s="123"/>
      <c r="G171" s="123"/>
      <c r="H171" s="123"/>
      <c r="I171" s="123"/>
      <c r="J171" s="124">
        <v>654</v>
      </c>
      <c r="K171" s="501">
        <v>8</v>
      </c>
      <c r="L171" s="501">
        <v>1</v>
      </c>
      <c r="M171" s="396" t="s">
        <v>300</v>
      </c>
      <c r="N171" s="439">
        <v>119</v>
      </c>
      <c r="O171" s="124"/>
      <c r="P171" s="170"/>
      <c r="Q171" s="170"/>
      <c r="R171" s="180"/>
      <c r="S171" s="125"/>
      <c r="T171" s="332">
        <v>253348</v>
      </c>
      <c r="U171" s="170"/>
      <c r="V171" s="170"/>
      <c r="AA171" s="103"/>
    </row>
    <row r="172" spans="1:27" s="175" customFormat="1" ht="23.25" customHeight="1">
      <c r="A172" s="200" t="s">
        <v>82</v>
      </c>
      <c r="B172" s="123"/>
      <c r="C172" s="123"/>
      <c r="D172" s="123"/>
      <c r="E172" s="123"/>
      <c r="F172" s="123"/>
      <c r="G172" s="123"/>
      <c r="H172" s="123"/>
      <c r="I172" s="123"/>
      <c r="J172" s="124">
        <v>654</v>
      </c>
      <c r="K172" s="501">
        <v>8</v>
      </c>
      <c r="L172" s="501">
        <v>1</v>
      </c>
      <c r="M172" s="396" t="s">
        <v>301</v>
      </c>
      <c r="N172" s="439">
        <v>111</v>
      </c>
      <c r="O172" s="124"/>
      <c r="P172" s="170"/>
      <c r="Q172" s="170"/>
      <c r="R172" s="180"/>
      <c r="S172" s="125"/>
      <c r="T172" s="332">
        <v>29658.02</v>
      </c>
      <c r="U172" s="170"/>
      <c r="V172" s="170"/>
      <c r="AA172" s="103"/>
    </row>
    <row r="173" spans="1:27" s="175" customFormat="1" ht="23.25" customHeight="1">
      <c r="A173" s="123" t="s">
        <v>35</v>
      </c>
      <c r="B173" s="123"/>
      <c r="C173" s="123"/>
      <c r="D173" s="123"/>
      <c r="E173" s="123"/>
      <c r="F173" s="123"/>
      <c r="G173" s="123"/>
      <c r="H173" s="123"/>
      <c r="I173" s="123"/>
      <c r="J173" s="124">
        <v>654</v>
      </c>
      <c r="K173" s="501">
        <v>8</v>
      </c>
      <c r="L173" s="501">
        <v>1</v>
      </c>
      <c r="M173" s="396" t="s">
        <v>301</v>
      </c>
      <c r="N173" s="439">
        <v>119</v>
      </c>
      <c r="O173" s="124"/>
      <c r="P173" s="170"/>
      <c r="Q173" s="170"/>
      <c r="R173" s="180"/>
      <c r="S173" s="125"/>
      <c r="T173" s="332">
        <v>12831.98</v>
      </c>
      <c r="U173" s="170"/>
      <c r="V173" s="170"/>
      <c r="AA173" s="103"/>
    </row>
    <row r="174" spans="1:27" s="175" customFormat="1" ht="23.25" customHeight="1">
      <c r="A174" s="439" t="s">
        <v>27</v>
      </c>
      <c r="B174" s="123"/>
      <c r="C174" s="123"/>
      <c r="D174" s="123"/>
      <c r="E174" s="123"/>
      <c r="F174" s="123"/>
      <c r="G174" s="123"/>
      <c r="H174" s="123"/>
      <c r="I174" s="123"/>
      <c r="J174" s="124">
        <v>654</v>
      </c>
      <c r="K174" s="501">
        <v>8</v>
      </c>
      <c r="L174" s="501">
        <v>1</v>
      </c>
      <c r="M174" s="396" t="s">
        <v>195</v>
      </c>
      <c r="N174" s="439">
        <v>242</v>
      </c>
      <c r="O174" s="124"/>
      <c r="P174" s="170">
        <v>17000</v>
      </c>
      <c r="Q174" s="170"/>
      <c r="R174" s="180"/>
      <c r="S174" s="125"/>
      <c r="T174" s="332">
        <v>40000</v>
      </c>
      <c r="U174" s="170">
        <v>40000</v>
      </c>
      <c r="V174" s="170">
        <v>40000</v>
      </c>
      <c r="AA174" s="103"/>
    </row>
    <row r="175" spans="1:27" s="175" customFormat="1" ht="36.75" customHeight="1">
      <c r="A175" s="123" t="s">
        <v>89</v>
      </c>
      <c r="B175" s="123"/>
      <c r="C175" s="123"/>
      <c r="D175" s="123"/>
      <c r="E175" s="123"/>
      <c r="F175" s="123"/>
      <c r="G175" s="123"/>
      <c r="H175" s="123"/>
      <c r="I175" s="123"/>
      <c r="J175" s="124">
        <v>654</v>
      </c>
      <c r="K175" s="501">
        <v>8</v>
      </c>
      <c r="L175" s="501">
        <v>1</v>
      </c>
      <c r="M175" s="396" t="s">
        <v>195</v>
      </c>
      <c r="N175" s="439">
        <v>244</v>
      </c>
      <c r="O175" s="124"/>
      <c r="P175" s="170">
        <v>631000</v>
      </c>
      <c r="Q175" s="170"/>
      <c r="R175" s="170"/>
      <c r="S175" s="125"/>
      <c r="T175" s="332">
        <v>1282667</v>
      </c>
      <c r="U175" s="170">
        <v>937439</v>
      </c>
      <c r="V175" s="170">
        <v>734331</v>
      </c>
      <c r="AA175" s="103"/>
    </row>
    <row r="176" spans="1:27" s="175" customFormat="1" ht="0" customHeight="1" hidden="1">
      <c r="A176" s="439"/>
      <c r="B176" s="123"/>
      <c r="C176" s="123"/>
      <c r="D176" s="123"/>
      <c r="E176" s="123"/>
      <c r="F176" s="123"/>
      <c r="G176" s="123"/>
      <c r="H176" s="123"/>
      <c r="I176" s="123"/>
      <c r="J176" s="124"/>
      <c r="K176" s="501"/>
      <c r="L176" s="501"/>
      <c r="M176" s="396"/>
      <c r="N176" s="439"/>
      <c r="O176" s="124"/>
      <c r="P176" s="170"/>
      <c r="Q176" s="170"/>
      <c r="R176" s="170"/>
      <c r="S176" s="125"/>
      <c r="T176" s="332"/>
      <c r="U176" s="170"/>
      <c r="V176" s="170"/>
      <c r="AA176" s="103"/>
    </row>
    <row r="177" spans="1:27" s="175" customFormat="1" ht="25.5" customHeight="1">
      <c r="A177" s="123" t="s">
        <v>127</v>
      </c>
      <c r="B177" s="123"/>
      <c r="C177" s="123"/>
      <c r="D177" s="123"/>
      <c r="E177" s="123"/>
      <c r="F177" s="123"/>
      <c r="G177" s="123"/>
      <c r="H177" s="123"/>
      <c r="I177" s="123"/>
      <c r="J177" s="124">
        <v>654</v>
      </c>
      <c r="K177" s="501">
        <v>8</v>
      </c>
      <c r="L177" s="501">
        <v>1</v>
      </c>
      <c r="M177" s="396" t="s">
        <v>195</v>
      </c>
      <c r="N177" s="439">
        <v>851</v>
      </c>
      <c r="O177" s="124"/>
      <c r="P177" s="170"/>
      <c r="Q177" s="170"/>
      <c r="R177" s="508"/>
      <c r="S177" s="125"/>
      <c r="T177" s="332">
        <v>11000</v>
      </c>
      <c r="U177" s="170">
        <v>10000</v>
      </c>
      <c r="V177" s="170"/>
      <c r="AA177" s="103"/>
    </row>
    <row r="178" spans="1:27" s="175" customFormat="1" ht="25.5" customHeight="1">
      <c r="A178" s="123" t="s">
        <v>34</v>
      </c>
      <c r="B178" s="123"/>
      <c r="C178" s="123"/>
      <c r="D178" s="123"/>
      <c r="E178" s="123"/>
      <c r="F178" s="123"/>
      <c r="G178" s="123"/>
      <c r="H178" s="123"/>
      <c r="I178" s="123"/>
      <c r="J178" s="124">
        <v>654</v>
      </c>
      <c r="K178" s="501">
        <v>8</v>
      </c>
      <c r="L178" s="501">
        <v>1</v>
      </c>
      <c r="M178" s="396" t="s">
        <v>115</v>
      </c>
      <c r="N178" s="439">
        <v>540</v>
      </c>
      <c r="O178" s="124"/>
      <c r="P178" s="170"/>
      <c r="Q178" s="170"/>
      <c r="R178" s="508"/>
      <c r="S178" s="125"/>
      <c r="T178" s="332">
        <v>1408375</v>
      </c>
      <c r="U178" s="170"/>
      <c r="V178" s="170"/>
      <c r="AA178" s="103"/>
    </row>
    <row r="179" spans="1:27" s="175" customFormat="1" ht="18" customHeight="1">
      <c r="A179" s="173" t="s">
        <v>245</v>
      </c>
      <c r="B179" s="123"/>
      <c r="C179" s="123"/>
      <c r="D179" s="123"/>
      <c r="E179" s="123"/>
      <c r="F179" s="123"/>
      <c r="G179" s="123"/>
      <c r="H179" s="123"/>
      <c r="I179" s="123"/>
      <c r="J179" s="81">
        <v>654</v>
      </c>
      <c r="K179" s="82">
        <v>8</v>
      </c>
      <c r="L179" s="82">
        <v>2</v>
      </c>
      <c r="M179" s="83" t="s">
        <v>210</v>
      </c>
      <c r="N179" s="81">
        <v>0</v>
      </c>
      <c r="O179" s="81"/>
      <c r="P179" s="171" t="e">
        <f>P180</f>
        <v>#REF!</v>
      </c>
      <c r="Q179" s="171"/>
      <c r="R179" s="509"/>
      <c r="S179" s="84"/>
      <c r="T179" s="382">
        <f>T180</f>
        <v>665126</v>
      </c>
      <c r="U179" s="170">
        <f>U180</f>
        <v>383690</v>
      </c>
      <c r="V179" s="170">
        <f>V180</f>
        <v>383690</v>
      </c>
      <c r="AA179" s="103"/>
    </row>
    <row r="180" spans="1:41" s="175" customFormat="1" ht="70.5" customHeight="1">
      <c r="A180" s="394" t="s">
        <v>193</v>
      </c>
      <c r="B180" s="123"/>
      <c r="C180" s="123"/>
      <c r="D180" s="123"/>
      <c r="E180" s="123"/>
      <c r="F180" s="123"/>
      <c r="G180" s="123"/>
      <c r="H180" s="123"/>
      <c r="I180" s="123"/>
      <c r="J180" s="124">
        <v>654</v>
      </c>
      <c r="K180" s="166">
        <v>8</v>
      </c>
      <c r="L180" s="166">
        <v>2</v>
      </c>
      <c r="M180" s="203" t="s">
        <v>192</v>
      </c>
      <c r="N180" s="124">
        <v>0</v>
      </c>
      <c r="O180" s="124"/>
      <c r="P180" s="170" t="e">
        <f>P182+#REF!+P184</f>
        <v>#REF!</v>
      </c>
      <c r="Q180" s="170"/>
      <c r="R180" s="180"/>
      <c r="S180" s="125"/>
      <c r="T180" s="332">
        <f>T181+T185+T186+T187+T188</f>
        <v>665126</v>
      </c>
      <c r="U180" s="170">
        <f>U182+U184</f>
        <v>383690</v>
      </c>
      <c r="V180" s="170">
        <f>V182+V184</f>
        <v>383690</v>
      </c>
      <c r="AA180" s="103"/>
      <c r="AO180" s="175">
        <f>4098240+362750</f>
        <v>4460990</v>
      </c>
    </row>
    <row r="181" spans="1:27" s="175" customFormat="1" ht="81" customHeight="1">
      <c r="A181" s="443" t="s">
        <v>194</v>
      </c>
      <c r="B181" s="123"/>
      <c r="C181" s="123"/>
      <c r="D181" s="123"/>
      <c r="E181" s="123"/>
      <c r="F181" s="123"/>
      <c r="G181" s="123"/>
      <c r="H181" s="123"/>
      <c r="I181" s="123"/>
      <c r="J181" s="124">
        <v>654</v>
      </c>
      <c r="K181" s="166">
        <v>8</v>
      </c>
      <c r="L181" s="166">
        <v>2</v>
      </c>
      <c r="M181" s="396" t="s">
        <v>195</v>
      </c>
      <c r="N181" s="124">
        <v>0</v>
      </c>
      <c r="O181" s="124"/>
      <c r="P181" s="170" t="e">
        <f>P182+P184+#REF!</f>
        <v>#REF!</v>
      </c>
      <c r="Q181" s="170"/>
      <c r="R181" s="180"/>
      <c r="S181" s="125"/>
      <c r="T181" s="332">
        <f>T182+T183+T184</f>
        <v>560126</v>
      </c>
      <c r="U181" s="170">
        <f>U182+U184</f>
        <v>383690</v>
      </c>
      <c r="V181" s="170">
        <f>V182+V184</f>
        <v>383690</v>
      </c>
      <c r="AA181" s="103"/>
    </row>
    <row r="182" spans="1:27" s="175" customFormat="1" ht="21" customHeight="1">
      <c r="A182" s="200" t="s">
        <v>82</v>
      </c>
      <c r="B182" s="123"/>
      <c r="C182" s="123"/>
      <c r="D182" s="123"/>
      <c r="E182" s="123"/>
      <c r="F182" s="123"/>
      <c r="G182" s="123"/>
      <c r="H182" s="123"/>
      <c r="I182" s="123"/>
      <c r="J182" s="124">
        <v>654</v>
      </c>
      <c r="K182" s="501">
        <v>8</v>
      </c>
      <c r="L182" s="501">
        <v>2</v>
      </c>
      <c r="M182" s="396" t="s">
        <v>195</v>
      </c>
      <c r="N182" s="439">
        <v>111</v>
      </c>
      <c r="O182" s="124"/>
      <c r="P182" s="170">
        <v>378686</v>
      </c>
      <c r="Q182" s="170"/>
      <c r="R182" s="508"/>
      <c r="S182" s="125"/>
      <c r="T182" s="332">
        <v>419353</v>
      </c>
      <c r="U182" s="170">
        <v>383690</v>
      </c>
      <c r="V182" s="170">
        <v>383690</v>
      </c>
      <c r="AA182" s="103"/>
    </row>
    <row r="183" spans="1:27" s="175" customFormat="1" ht="39" customHeight="1">
      <c r="A183" s="200" t="s">
        <v>84</v>
      </c>
      <c r="B183" s="123"/>
      <c r="C183" s="123"/>
      <c r="D183" s="123"/>
      <c r="E183" s="123"/>
      <c r="F183" s="123"/>
      <c r="G183" s="123"/>
      <c r="H183" s="123"/>
      <c r="I183" s="123"/>
      <c r="J183" s="124">
        <v>654</v>
      </c>
      <c r="K183" s="501">
        <v>8</v>
      </c>
      <c r="L183" s="501">
        <v>2</v>
      </c>
      <c r="M183" s="396" t="s">
        <v>195</v>
      </c>
      <c r="N183" s="439">
        <v>112</v>
      </c>
      <c r="O183" s="124"/>
      <c r="P183" s="170"/>
      <c r="Q183" s="170"/>
      <c r="R183" s="508"/>
      <c r="S183" s="125"/>
      <c r="T183" s="332">
        <v>0</v>
      </c>
      <c r="U183" s="170"/>
      <c r="V183" s="170"/>
      <c r="AA183" s="103"/>
    </row>
    <row r="184" spans="1:27" s="175" customFormat="1" ht="22.5" customHeight="1">
      <c r="A184" s="123" t="s">
        <v>35</v>
      </c>
      <c r="B184" s="123"/>
      <c r="C184" s="123"/>
      <c r="D184" s="123"/>
      <c r="E184" s="123"/>
      <c r="F184" s="123"/>
      <c r="G184" s="123"/>
      <c r="H184" s="123"/>
      <c r="I184" s="123"/>
      <c r="J184" s="124">
        <v>654</v>
      </c>
      <c r="K184" s="501">
        <v>8</v>
      </c>
      <c r="L184" s="501">
        <v>2</v>
      </c>
      <c r="M184" s="396" t="s">
        <v>195</v>
      </c>
      <c r="N184" s="439">
        <v>119</v>
      </c>
      <c r="O184" s="124"/>
      <c r="P184" s="170">
        <v>5000</v>
      </c>
      <c r="Q184" s="170"/>
      <c r="R184" s="180"/>
      <c r="S184" s="125"/>
      <c r="T184" s="332">
        <v>140773</v>
      </c>
      <c r="U184" s="170">
        <v>0</v>
      </c>
      <c r="V184" s="170">
        <v>0</v>
      </c>
      <c r="AA184" s="103"/>
    </row>
    <row r="185" spans="1:27" s="175" customFormat="1" ht="22.5" customHeight="1">
      <c r="A185" s="200" t="s">
        <v>82</v>
      </c>
      <c r="B185" s="123"/>
      <c r="C185" s="123"/>
      <c r="D185" s="123"/>
      <c r="E185" s="123"/>
      <c r="F185" s="123"/>
      <c r="G185" s="123"/>
      <c r="H185" s="123"/>
      <c r="I185" s="123"/>
      <c r="J185" s="124">
        <v>654</v>
      </c>
      <c r="K185" s="501">
        <v>8</v>
      </c>
      <c r="L185" s="501">
        <v>2</v>
      </c>
      <c r="M185" s="396" t="s">
        <v>300</v>
      </c>
      <c r="N185" s="439">
        <v>111</v>
      </c>
      <c r="O185" s="124"/>
      <c r="P185" s="170"/>
      <c r="Q185" s="170"/>
      <c r="R185" s="180"/>
      <c r="S185" s="125"/>
      <c r="T185" s="332">
        <v>69800</v>
      </c>
      <c r="U185" s="170"/>
      <c r="V185" s="170"/>
      <c r="AA185" s="103"/>
    </row>
    <row r="186" spans="1:27" s="175" customFormat="1" ht="22.5" customHeight="1">
      <c r="A186" s="123" t="s">
        <v>35</v>
      </c>
      <c r="B186" s="123"/>
      <c r="C186" s="123"/>
      <c r="D186" s="123"/>
      <c r="E186" s="123"/>
      <c r="F186" s="123"/>
      <c r="G186" s="123"/>
      <c r="H186" s="123"/>
      <c r="I186" s="123"/>
      <c r="J186" s="124">
        <v>654</v>
      </c>
      <c r="K186" s="501">
        <v>8</v>
      </c>
      <c r="L186" s="501">
        <v>2</v>
      </c>
      <c r="M186" s="396" t="s">
        <v>300</v>
      </c>
      <c r="N186" s="439">
        <v>119</v>
      </c>
      <c r="O186" s="124"/>
      <c r="P186" s="170"/>
      <c r="Q186" s="170"/>
      <c r="R186" s="180"/>
      <c r="S186" s="125"/>
      <c r="T186" s="332">
        <v>30200</v>
      </c>
      <c r="U186" s="170"/>
      <c r="V186" s="170"/>
      <c r="AA186" s="103"/>
    </row>
    <row r="187" spans="1:27" s="175" customFormat="1" ht="22.5" customHeight="1">
      <c r="A187" s="200" t="s">
        <v>82</v>
      </c>
      <c r="B187" s="123"/>
      <c r="C187" s="123"/>
      <c r="D187" s="123"/>
      <c r="E187" s="123"/>
      <c r="F187" s="123"/>
      <c r="G187" s="123"/>
      <c r="H187" s="123"/>
      <c r="I187" s="123"/>
      <c r="J187" s="124">
        <v>654</v>
      </c>
      <c r="K187" s="501">
        <v>8</v>
      </c>
      <c r="L187" s="501">
        <v>2</v>
      </c>
      <c r="M187" s="396" t="s">
        <v>301</v>
      </c>
      <c r="N187" s="439">
        <v>111</v>
      </c>
      <c r="O187" s="124"/>
      <c r="P187" s="170"/>
      <c r="Q187" s="170"/>
      <c r="R187" s="180"/>
      <c r="S187" s="125"/>
      <c r="T187" s="332">
        <v>3490</v>
      </c>
      <c r="U187" s="170"/>
      <c r="V187" s="170"/>
      <c r="AA187" s="103"/>
    </row>
    <row r="188" spans="1:27" s="175" customFormat="1" ht="22.5" customHeight="1">
      <c r="A188" s="123" t="s">
        <v>35</v>
      </c>
      <c r="B188" s="123"/>
      <c r="C188" s="123"/>
      <c r="D188" s="123"/>
      <c r="E188" s="123"/>
      <c r="F188" s="123"/>
      <c r="G188" s="123"/>
      <c r="H188" s="123"/>
      <c r="I188" s="123"/>
      <c r="J188" s="124">
        <v>654</v>
      </c>
      <c r="K188" s="501">
        <v>8</v>
      </c>
      <c r="L188" s="501">
        <v>2</v>
      </c>
      <c r="M188" s="396" t="s">
        <v>301</v>
      </c>
      <c r="N188" s="439">
        <v>119</v>
      </c>
      <c r="O188" s="124"/>
      <c r="P188" s="170"/>
      <c r="Q188" s="170"/>
      <c r="R188" s="180"/>
      <c r="S188" s="125"/>
      <c r="T188" s="332">
        <v>1510</v>
      </c>
      <c r="U188" s="170"/>
      <c r="V188" s="170"/>
      <c r="AA188" s="103"/>
    </row>
    <row r="189" spans="1:27" s="177" customFormat="1" ht="19.5" customHeight="1">
      <c r="A189" s="173" t="s">
        <v>14</v>
      </c>
      <c r="B189" s="80"/>
      <c r="C189" s="80"/>
      <c r="D189" s="80"/>
      <c r="E189" s="80"/>
      <c r="F189" s="80"/>
      <c r="G189" s="80"/>
      <c r="H189" s="80"/>
      <c r="I189" s="80"/>
      <c r="J189" s="81">
        <v>654</v>
      </c>
      <c r="K189" s="503">
        <v>10</v>
      </c>
      <c r="L189" s="503">
        <v>0</v>
      </c>
      <c r="M189" s="165" t="s">
        <v>210</v>
      </c>
      <c r="N189" s="506">
        <v>0</v>
      </c>
      <c r="O189" s="81"/>
      <c r="P189" s="171">
        <f>P194</f>
        <v>240000</v>
      </c>
      <c r="Q189" s="171"/>
      <c r="R189" s="181"/>
      <c r="S189" s="84"/>
      <c r="T189" s="382">
        <f>T190</f>
        <v>2315000</v>
      </c>
      <c r="U189" s="171">
        <f>U194</f>
        <v>300000</v>
      </c>
      <c r="V189" s="171">
        <f>V194</f>
        <v>300000</v>
      </c>
      <c r="AA189" s="103"/>
    </row>
    <row r="190" spans="1:27" s="177" customFormat="1" ht="19.5" customHeight="1">
      <c r="A190" s="200" t="s">
        <v>16</v>
      </c>
      <c r="B190" s="80"/>
      <c r="C190" s="80"/>
      <c r="D190" s="80"/>
      <c r="E190" s="80"/>
      <c r="F190" s="80"/>
      <c r="G190" s="80"/>
      <c r="H190" s="80"/>
      <c r="I190" s="80"/>
      <c r="J190" s="81">
        <v>654</v>
      </c>
      <c r="K190" s="501">
        <v>10</v>
      </c>
      <c r="L190" s="501">
        <v>1</v>
      </c>
      <c r="M190" s="165" t="s">
        <v>210</v>
      </c>
      <c r="N190" s="502">
        <v>0</v>
      </c>
      <c r="O190" s="81"/>
      <c r="P190" s="170">
        <f>P191</f>
        <v>240000</v>
      </c>
      <c r="Q190" s="170"/>
      <c r="R190" s="180"/>
      <c r="S190" s="84"/>
      <c r="T190" s="332">
        <f>T191</f>
        <v>2315000</v>
      </c>
      <c r="U190" s="170">
        <f>U191</f>
        <v>300000</v>
      </c>
      <c r="V190" s="170">
        <f>V191</f>
        <v>300000</v>
      </c>
      <c r="AA190" s="176"/>
    </row>
    <row r="191" spans="1:27" s="175" customFormat="1" ht="58.5" customHeight="1">
      <c r="A191" s="424" t="s">
        <v>133</v>
      </c>
      <c r="B191" s="123"/>
      <c r="C191" s="123"/>
      <c r="D191" s="123"/>
      <c r="E191" s="123"/>
      <c r="F191" s="123"/>
      <c r="G191" s="123"/>
      <c r="H191" s="123"/>
      <c r="I191" s="123"/>
      <c r="J191" s="81">
        <v>654</v>
      </c>
      <c r="K191" s="501">
        <v>10</v>
      </c>
      <c r="L191" s="501">
        <v>1</v>
      </c>
      <c r="M191" s="201" t="s">
        <v>134</v>
      </c>
      <c r="N191" s="502">
        <v>0</v>
      </c>
      <c r="O191" s="124"/>
      <c r="P191" s="170">
        <f>P193</f>
        <v>240000</v>
      </c>
      <c r="Q191" s="170"/>
      <c r="R191" s="180"/>
      <c r="S191" s="125"/>
      <c r="T191" s="332">
        <f>T193+T195</f>
        <v>2315000</v>
      </c>
      <c r="U191" s="170">
        <f>U193</f>
        <v>300000</v>
      </c>
      <c r="V191" s="170">
        <f>V193</f>
        <v>300000</v>
      </c>
      <c r="AA191" s="176"/>
    </row>
    <row r="192" spans="1:27" s="175" customFormat="1" ht="90" customHeight="1">
      <c r="A192" s="419" t="s">
        <v>213</v>
      </c>
      <c r="B192" s="123"/>
      <c r="C192" s="123"/>
      <c r="D192" s="123"/>
      <c r="E192" s="123"/>
      <c r="F192" s="123"/>
      <c r="G192" s="123"/>
      <c r="H192" s="123"/>
      <c r="I192" s="123"/>
      <c r="J192" s="81">
        <v>654</v>
      </c>
      <c r="K192" s="501">
        <v>10</v>
      </c>
      <c r="L192" s="501">
        <v>1</v>
      </c>
      <c r="M192" s="201" t="s">
        <v>139</v>
      </c>
      <c r="N192" s="502">
        <v>0</v>
      </c>
      <c r="O192" s="124"/>
      <c r="P192" s="170">
        <f>P193</f>
        <v>240000</v>
      </c>
      <c r="Q192" s="170"/>
      <c r="R192" s="180"/>
      <c r="S192" s="125"/>
      <c r="T192" s="332">
        <f aca="true" t="shared" si="5" ref="T192:V193">T193</f>
        <v>2314700</v>
      </c>
      <c r="U192" s="170">
        <f t="shared" si="5"/>
        <v>300000</v>
      </c>
      <c r="V192" s="170">
        <f t="shared" si="5"/>
        <v>300000</v>
      </c>
      <c r="AA192" s="176"/>
    </row>
    <row r="193" spans="1:27" s="175" customFormat="1" ht="17.25" customHeight="1" hidden="1">
      <c r="A193" s="439" t="s">
        <v>31</v>
      </c>
      <c r="B193" s="123"/>
      <c r="C193" s="123"/>
      <c r="D193" s="123"/>
      <c r="E193" s="123"/>
      <c r="F193" s="123"/>
      <c r="G193" s="123"/>
      <c r="H193" s="123"/>
      <c r="I193" s="123"/>
      <c r="J193" s="81">
        <v>654</v>
      </c>
      <c r="K193" s="501">
        <v>10</v>
      </c>
      <c r="L193" s="501">
        <v>1</v>
      </c>
      <c r="M193" s="201" t="s">
        <v>60</v>
      </c>
      <c r="N193" s="502">
        <v>0</v>
      </c>
      <c r="O193" s="124"/>
      <c r="P193" s="170">
        <f>P194</f>
        <v>240000</v>
      </c>
      <c r="Q193" s="170"/>
      <c r="R193" s="180"/>
      <c r="S193" s="125"/>
      <c r="T193" s="332">
        <f t="shared" si="5"/>
        <v>2314700</v>
      </c>
      <c r="U193" s="170">
        <f t="shared" si="5"/>
        <v>300000</v>
      </c>
      <c r="V193" s="170">
        <f t="shared" si="5"/>
        <v>300000</v>
      </c>
      <c r="AA193" s="176"/>
    </row>
    <row r="194" spans="1:27" s="175" customFormat="1" ht="36" customHeight="1">
      <c r="A194" s="172" t="s">
        <v>36</v>
      </c>
      <c r="B194" s="123"/>
      <c r="C194" s="123"/>
      <c r="D194" s="123"/>
      <c r="E194" s="123"/>
      <c r="F194" s="123"/>
      <c r="G194" s="123"/>
      <c r="H194" s="123"/>
      <c r="I194" s="123"/>
      <c r="J194" s="81">
        <v>654</v>
      </c>
      <c r="K194" s="501">
        <v>10</v>
      </c>
      <c r="L194" s="501">
        <v>1</v>
      </c>
      <c r="M194" s="201" t="s">
        <v>139</v>
      </c>
      <c r="N194" s="502">
        <v>321</v>
      </c>
      <c r="O194" s="124"/>
      <c r="P194" s="170">
        <f>240000-200000+200000</f>
        <v>240000</v>
      </c>
      <c r="Q194" s="170"/>
      <c r="R194" s="180"/>
      <c r="S194" s="125"/>
      <c r="T194" s="332">
        <v>2314700</v>
      </c>
      <c r="U194" s="170">
        <v>300000</v>
      </c>
      <c r="V194" s="170">
        <v>300000</v>
      </c>
      <c r="AA194" s="176"/>
    </row>
    <row r="195" spans="1:27" s="175" customFormat="1" ht="36" customHeight="1">
      <c r="A195" s="238" t="s">
        <v>322</v>
      </c>
      <c r="B195" s="123"/>
      <c r="C195" s="123"/>
      <c r="D195" s="123"/>
      <c r="E195" s="123"/>
      <c r="F195" s="123"/>
      <c r="G195" s="123"/>
      <c r="H195" s="123"/>
      <c r="I195" s="123"/>
      <c r="J195" s="81">
        <v>654</v>
      </c>
      <c r="K195" s="501">
        <v>10</v>
      </c>
      <c r="L195" s="501">
        <v>1</v>
      </c>
      <c r="M195" s="201" t="s">
        <v>331</v>
      </c>
      <c r="N195" s="502">
        <v>830</v>
      </c>
      <c r="O195" s="124"/>
      <c r="P195" s="170"/>
      <c r="Q195" s="170"/>
      <c r="R195" s="180"/>
      <c r="S195" s="125"/>
      <c r="T195" s="332">
        <v>300</v>
      </c>
      <c r="U195" s="170"/>
      <c r="V195" s="170"/>
      <c r="AA195" s="176"/>
    </row>
    <row r="196" spans="1:27" s="177" customFormat="1" ht="12.75">
      <c r="A196" s="173" t="s">
        <v>246</v>
      </c>
      <c r="B196" s="80"/>
      <c r="C196" s="80"/>
      <c r="D196" s="80"/>
      <c r="E196" s="80"/>
      <c r="F196" s="80"/>
      <c r="G196" s="80"/>
      <c r="H196" s="80"/>
      <c r="I196" s="80"/>
      <c r="J196" s="81">
        <v>654</v>
      </c>
      <c r="K196" s="82">
        <v>11</v>
      </c>
      <c r="L196" s="82">
        <v>0</v>
      </c>
      <c r="M196" s="165" t="s">
        <v>210</v>
      </c>
      <c r="N196" s="81">
        <v>0</v>
      </c>
      <c r="O196" s="81"/>
      <c r="P196" s="85">
        <f>P198</f>
        <v>181888</v>
      </c>
      <c r="Q196" s="85"/>
      <c r="R196" s="85"/>
      <c r="S196" s="84"/>
      <c r="T196" s="374">
        <f>T198</f>
        <v>2149542</v>
      </c>
      <c r="U196" s="85">
        <f>U198</f>
        <v>2185150</v>
      </c>
      <c r="V196" s="85">
        <f>V198</f>
        <v>1778640</v>
      </c>
      <c r="AA196" s="176"/>
    </row>
    <row r="197" spans="1:27" s="175" customFormat="1" ht="12.75">
      <c r="A197" s="405" t="s">
        <v>48</v>
      </c>
      <c r="B197" s="123"/>
      <c r="C197" s="123"/>
      <c r="D197" s="123"/>
      <c r="E197" s="123"/>
      <c r="F197" s="123"/>
      <c r="G197" s="123"/>
      <c r="H197" s="123"/>
      <c r="I197" s="123"/>
      <c r="J197" s="124">
        <v>654</v>
      </c>
      <c r="K197" s="166">
        <v>11</v>
      </c>
      <c r="L197" s="166">
        <v>1</v>
      </c>
      <c r="M197" s="165" t="s">
        <v>210</v>
      </c>
      <c r="N197" s="124">
        <v>0</v>
      </c>
      <c r="O197" s="124"/>
      <c r="P197" s="126">
        <f>P198</f>
        <v>181888</v>
      </c>
      <c r="Q197" s="126"/>
      <c r="R197" s="126"/>
      <c r="S197" s="125"/>
      <c r="T197" s="334">
        <f aca="true" t="shared" si="6" ref="T197:V198">T198</f>
        <v>2149542</v>
      </c>
      <c r="U197" s="126">
        <f t="shared" si="6"/>
        <v>2185150</v>
      </c>
      <c r="V197" s="126">
        <f t="shared" si="6"/>
        <v>1778640</v>
      </c>
      <c r="AA197" s="215"/>
    </row>
    <row r="198" spans="1:27" s="175" customFormat="1" ht="52.5">
      <c r="A198" s="394" t="s">
        <v>198</v>
      </c>
      <c r="B198" s="123"/>
      <c r="C198" s="123"/>
      <c r="D198" s="123"/>
      <c r="E198" s="123"/>
      <c r="F198" s="123"/>
      <c r="G198" s="123"/>
      <c r="H198" s="123"/>
      <c r="I198" s="123"/>
      <c r="J198" s="124">
        <v>654</v>
      </c>
      <c r="K198" s="166">
        <v>11</v>
      </c>
      <c r="L198" s="166">
        <v>1</v>
      </c>
      <c r="M198" s="430" t="s">
        <v>200</v>
      </c>
      <c r="N198" s="124">
        <v>0</v>
      </c>
      <c r="O198" s="124"/>
      <c r="P198" s="126">
        <f>P199+P203</f>
        <v>181888</v>
      </c>
      <c r="Q198" s="126"/>
      <c r="R198" s="126"/>
      <c r="S198" s="125"/>
      <c r="T198" s="334">
        <f t="shared" si="6"/>
        <v>2149542</v>
      </c>
      <c r="U198" s="126">
        <f t="shared" si="6"/>
        <v>2185150</v>
      </c>
      <c r="V198" s="126">
        <f t="shared" si="6"/>
        <v>1778640</v>
      </c>
      <c r="AA198" s="215"/>
    </row>
    <row r="199" spans="1:27" s="175" customFormat="1" ht="66">
      <c r="A199" s="445" t="s">
        <v>199</v>
      </c>
      <c r="B199" s="123"/>
      <c r="C199" s="123"/>
      <c r="D199" s="123"/>
      <c r="E199" s="123"/>
      <c r="F199" s="123"/>
      <c r="G199" s="123"/>
      <c r="H199" s="123"/>
      <c r="I199" s="123"/>
      <c r="J199" s="124">
        <v>654</v>
      </c>
      <c r="K199" s="166">
        <v>11</v>
      </c>
      <c r="L199" s="166">
        <v>1</v>
      </c>
      <c r="M199" s="396" t="s">
        <v>201</v>
      </c>
      <c r="N199" s="124">
        <v>0</v>
      </c>
      <c r="O199" s="124"/>
      <c r="P199" s="126">
        <f>P201+P204</f>
        <v>170888</v>
      </c>
      <c r="Q199" s="126"/>
      <c r="R199" s="504"/>
      <c r="S199" s="125"/>
      <c r="T199" s="334">
        <f>T200+T201+T204+T202+T203</f>
        <v>2149542</v>
      </c>
      <c r="U199" s="334">
        <f>U200+U201+U204+U202+U203</f>
        <v>2185150</v>
      </c>
      <c r="V199" s="126">
        <f>V201+V204+V202+V203+V200</f>
        <v>1778640</v>
      </c>
      <c r="AA199" s="215"/>
    </row>
    <row r="200" spans="1:27" s="175" customFormat="1" ht="12.75">
      <c r="A200" s="200" t="s">
        <v>82</v>
      </c>
      <c r="B200" s="123"/>
      <c r="C200" s="123"/>
      <c r="D200" s="123"/>
      <c r="E200" s="123"/>
      <c r="F200" s="123"/>
      <c r="G200" s="123"/>
      <c r="H200" s="123"/>
      <c r="I200" s="123"/>
      <c r="J200" s="124">
        <v>654</v>
      </c>
      <c r="K200" s="166">
        <v>11</v>
      </c>
      <c r="L200" s="166">
        <v>1</v>
      </c>
      <c r="M200" s="396" t="s">
        <v>201</v>
      </c>
      <c r="N200" s="124">
        <v>111</v>
      </c>
      <c r="O200" s="124"/>
      <c r="P200" s="126"/>
      <c r="Q200" s="126"/>
      <c r="R200" s="504"/>
      <c r="S200" s="125"/>
      <c r="T200" s="334">
        <v>1571838</v>
      </c>
      <c r="U200" s="334">
        <v>1577878</v>
      </c>
      <c r="V200" s="334">
        <v>1320558</v>
      </c>
      <c r="AA200" s="215"/>
    </row>
    <row r="201" spans="1:28" s="175" customFormat="1" ht="39">
      <c r="A201" s="200" t="s">
        <v>84</v>
      </c>
      <c r="B201" s="123"/>
      <c r="C201" s="123"/>
      <c r="D201" s="123"/>
      <c r="E201" s="123"/>
      <c r="F201" s="123"/>
      <c r="G201" s="123"/>
      <c r="H201" s="123"/>
      <c r="I201" s="123"/>
      <c r="J201" s="124">
        <v>654</v>
      </c>
      <c r="K201" s="166">
        <v>11</v>
      </c>
      <c r="L201" s="166">
        <v>1</v>
      </c>
      <c r="M201" s="396" t="s">
        <v>201</v>
      </c>
      <c r="N201" s="124">
        <v>112</v>
      </c>
      <c r="O201" s="124"/>
      <c r="P201" s="126">
        <f>170888</f>
        <v>170888</v>
      </c>
      <c r="Q201" s="126"/>
      <c r="R201" s="126"/>
      <c r="S201" s="125"/>
      <c r="T201" s="334">
        <v>59175</v>
      </c>
      <c r="U201" s="334">
        <v>59175</v>
      </c>
      <c r="V201" s="126">
        <v>59273</v>
      </c>
      <c r="AA201" s="215"/>
      <c r="AB201" s="176"/>
    </row>
    <row r="202" spans="1:28" s="175" customFormat="1" ht="26.25">
      <c r="A202" s="200" t="s">
        <v>35</v>
      </c>
      <c r="B202" s="123"/>
      <c r="C202" s="123"/>
      <c r="D202" s="123"/>
      <c r="E202" s="123"/>
      <c r="F202" s="123"/>
      <c r="G202" s="123"/>
      <c r="H202" s="123"/>
      <c r="I202" s="123"/>
      <c r="J202" s="124">
        <v>654</v>
      </c>
      <c r="K202" s="166">
        <v>11</v>
      </c>
      <c r="L202" s="166">
        <v>1</v>
      </c>
      <c r="M202" s="396" t="s">
        <v>201</v>
      </c>
      <c r="N202" s="124">
        <v>119</v>
      </c>
      <c r="O202" s="124"/>
      <c r="P202" s="126">
        <f>170888</f>
        <v>170888</v>
      </c>
      <c r="Q202" s="126"/>
      <c r="R202" s="126"/>
      <c r="S202" s="125"/>
      <c r="T202" s="334">
        <v>507529</v>
      </c>
      <c r="U202" s="334">
        <v>501489</v>
      </c>
      <c r="V202" s="126">
        <v>398809</v>
      </c>
      <c r="AA202" s="215"/>
      <c r="AB202" s="176"/>
    </row>
    <row r="203" spans="1:39" s="175" customFormat="1" ht="41.25" customHeight="1">
      <c r="A203" s="123" t="s">
        <v>89</v>
      </c>
      <c r="B203" s="123"/>
      <c r="C203" s="123"/>
      <c r="D203" s="123"/>
      <c r="E203" s="123"/>
      <c r="F203" s="123"/>
      <c r="G203" s="123"/>
      <c r="H203" s="123"/>
      <c r="I203" s="123"/>
      <c r="J203" s="124">
        <v>654</v>
      </c>
      <c r="K203" s="166">
        <v>11</v>
      </c>
      <c r="L203" s="166">
        <v>1</v>
      </c>
      <c r="M203" s="396" t="s">
        <v>201</v>
      </c>
      <c r="N203" s="124">
        <v>244</v>
      </c>
      <c r="O203" s="124"/>
      <c r="P203" s="126">
        <v>11000</v>
      </c>
      <c r="Q203" s="126"/>
      <c r="R203" s="126"/>
      <c r="S203" s="125"/>
      <c r="T203" s="334">
        <v>11000</v>
      </c>
      <c r="U203" s="126">
        <v>46608</v>
      </c>
      <c r="V203" s="126">
        <v>0</v>
      </c>
      <c r="AA203" s="176"/>
      <c r="AB203" s="291"/>
      <c r="AC203" s="291"/>
      <c r="AD203" s="291"/>
      <c r="AE203" s="291"/>
      <c r="AF203" s="291"/>
      <c r="AG203" s="291"/>
      <c r="AH203" s="291"/>
      <c r="AI203" s="291"/>
      <c r="AJ203" s="291"/>
      <c r="AK203" s="291"/>
      <c r="AL203" s="291"/>
      <c r="AM203" s="291"/>
    </row>
    <row r="204" spans="1:39" s="175" customFormat="1" ht="41.25" customHeight="1" hidden="1">
      <c r="A204" s="80"/>
      <c r="B204" s="80"/>
      <c r="C204" s="80"/>
      <c r="D204" s="80"/>
      <c r="E204" s="80"/>
      <c r="F204" s="80"/>
      <c r="G204" s="80"/>
      <c r="H204" s="80"/>
      <c r="I204" s="80"/>
      <c r="J204" s="124"/>
      <c r="K204" s="82"/>
      <c r="L204" s="82"/>
      <c r="M204" s="83"/>
      <c r="N204" s="81"/>
      <c r="O204" s="81"/>
      <c r="P204" s="85"/>
      <c r="Q204" s="85"/>
      <c r="R204" s="126"/>
      <c r="S204" s="125"/>
      <c r="T204" s="316"/>
      <c r="U204" s="126"/>
      <c r="V204" s="126"/>
      <c r="AA204" s="176"/>
      <c r="AB204" s="291"/>
      <c r="AC204" s="291"/>
      <c r="AD204" s="291"/>
      <c r="AE204" s="291"/>
      <c r="AF204" s="291"/>
      <c r="AG204" s="291"/>
      <c r="AH204" s="291"/>
      <c r="AI204" s="291"/>
      <c r="AJ204" s="291"/>
      <c r="AK204" s="291"/>
      <c r="AL204" s="291"/>
      <c r="AM204" s="291"/>
    </row>
    <row r="205" spans="1:39" s="175" customFormat="1" ht="41.25" customHeight="1" hidden="1">
      <c r="A205" s="123"/>
      <c r="B205" s="123"/>
      <c r="C205" s="123"/>
      <c r="D205" s="123"/>
      <c r="E205" s="123"/>
      <c r="F205" s="123"/>
      <c r="G205" s="123"/>
      <c r="H205" s="123"/>
      <c r="I205" s="123"/>
      <c r="J205" s="124"/>
      <c r="K205" s="166"/>
      <c r="L205" s="166"/>
      <c r="M205" s="165"/>
      <c r="N205" s="124"/>
      <c r="O205" s="124"/>
      <c r="P205" s="126"/>
      <c r="Q205" s="126"/>
      <c r="R205" s="126"/>
      <c r="S205" s="125"/>
      <c r="T205" s="316"/>
      <c r="U205" s="126"/>
      <c r="V205" s="126"/>
      <c r="AA205" s="176"/>
      <c r="AB205" s="291"/>
      <c r="AC205" s="291"/>
      <c r="AD205" s="291"/>
      <c r="AE205" s="291"/>
      <c r="AF205" s="291"/>
      <c r="AG205" s="291"/>
      <c r="AH205" s="291"/>
      <c r="AI205" s="291"/>
      <c r="AJ205" s="291"/>
      <c r="AK205" s="291"/>
      <c r="AL205" s="291"/>
      <c r="AM205" s="291"/>
    </row>
    <row r="206" spans="1:39" s="175" customFormat="1" ht="41.25" customHeight="1" hidden="1">
      <c r="A206" s="123"/>
      <c r="B206" s="123"/>
      <c r="C206" s="123"/>
      <c r="D206" s="123"/>
      <c r="E206" s="123"/>
      <c r="F206" s="123"/>
      <c r="G206" s="123"/>
      <c r="H206" s="123"/>
      <c r="I206" s="123"/>
      <c r="J206" s="124"/>
      <c r="K206" s="166"/>
      <c r="L206" s="166"/>
      <c r="M206" s="165"/>
      <c r="N206" s="124"/>
      <c r="O206" s="124"/>
      <c r="P206" s="126"/>
      <c r="Q206" s="126"/>
      <c r="R206" s="126"/>
      <c r="S206" s="125"/>
      <c r="T206" s="316"/>
      <c r="U206" s="126"/>
      <c r="V206" s="126"/>
      <c r="AA206" s="176"/>
      <c r="AB206" s="291"/>
      <c r="AC206" s="291"/>
      <c r="AD206" s="291"/>
      <c r="AE206" s="291"/>
      <c r="AF206" s="291"/>
      <c r="AG206" s="291"/>
      <c r="AH206" s="291"/>
      <c r="AI206" s="291"/>
      <c r="AJ206" s="291"/>
      <c r="AK206" s="291"/>
      <c r="AL206" s="291"/>
      <c r="AM206" s="291"/>
    </row>
    <row r="207" spans="1:39" s="175" customFormat="1" ht="41.25" customHeight="1" hidden="1">
      <c r="A207" s="123"/>
      <c r="B207" s="123"/>
      <c r="C207" s="123"/>
      <c r="D207" s="123"/>
      <c r="E207" s="123"/>
      <c r="F207" s="123"/>
      <c r="G207" s="123"/>
      <c r="H207" s="123"/>
      <c r="I207" s="123"/>
      <c r="J207" s="124"/>
      <c r="K207" s="166"/>
      <c r="L207" s="166"/>
      <c r="M207" s="165"/>
      <c r="N207" s="124"/>
      <c r="O207" s="124"/>
      <c r="P207" s="126"/>
      <c r="Q207" s="126"/>
      <c r="R207" s="126"/>
      <c r="S207" s="125"/>
      <c r="T207" s="316"/>
      <c r="U207" s="126"/>
      <c r="V207" s="126"/>
      <c r="AA207" s="176"/>
      <c r="AB207" s="291"/>
      <c r="AC207" s="291"/>
      <c r="AD207" s="291"/>
      <c r="AE207" s="291"/>
      <c r="AF207" s="291"/>
      <c r="AG207" s="291"/>
      <c r="AH207" s="291"/>
      <c r="AI207" s="291"/>
      <c r="AJ207" s="291"/>
      <c r="AK207" s="291"/>
      <c r="AL207" s="291"/>
      <c r="AM207" s="291"/>
    </row>
    <row r="208" spans="1:39" s="175" customFormat="1" ht="41.25" customHeight="1" hidden="1">
      <c r="A208" s="123"/>
      <c r="B208" s="123"/>
      <c r="C208" s="123"/>
      <c r="D208" s="123"/>
      <c r="E208" s="123"/>
      <c r="F208" s="123"/>
      <c r="G208" s="123"/>
      <c r="H208" s="123"/>
      <c r="I208" s="123"/>
      <c r="J208" s="124"/>
      <c r="K208" s="166"/>
      <c r="L208" s="166"/>
      <c r="M208" s="165"/>
      <c r="N208" s="124"/>
      <c r="O208" s="124"/>
      <c r="P208" s="126"/>
      <c r="Q208" s="126"/>
      <c r="R208" s="126"/>
      <c r="S208" s="125"/>
      <c r="T208" s="316"/>
      <c r="U208" s="126"/>
      <c r="V208" s="126"/>
      <c r="AA208" s="176"/>
      <c r="AB208" s="291"/>
      <c r="AC208" s="291"/>
      <c r="AD208" s="291"/>
      <c r="AE208" s="291"/>
      <c r="AF208" s="291"/>
      <c r="AG208" s="291"/>
      <c r="AH208" s="291"/>
      <c r="AI208" s="291"/>
      <c r="AJ208" s="291"/>
      <c r="AK208" s="291"/>
      <c r="AL208" s="291"/>
      <c r="AM208" s="291"/>
    </row>
    <row r="209" spans="1:39" s="175" customFormat="1" ht="41.25" customHeight="1" hidden="1">
      <c r="A209" s="123"/>
      <c r="B209" s="123"/>
      <c r="C209" s="123"/>
      <c r="D209" s="123"/>
      <c r="E209" s="123"/>
      <c r="F209" s="123"/>
      <c r="G209" s="123"/>
      <c r="H209" s="123"/>
      <c r="I209" s="123"/>
      <c r="J209" s="124"/>
      <c r="K209" s="166"/>
      <c r="L209" s="166"/>
      <c r="M209" s="165"/>
      <c r="N209" s="124"/>
      <c r="O209" s="124"/>
      <c r="P209" s="126"/>
      <c r="Q209" s="126"/>
      <c r="R209" s="126"/>
      <c r="S209" s="125"/>
      <c r="T209" s="316"/>
      <c r="U209" s="126"/>
      <c r="V209" s="126"/>
      <c r="AA209" s="176"/>
      <c r="AB209" s="291"/>
      <c r="AC209" s="291"/>
      <c r="AD209" s="291"/>
      <c r="AE209" s="291"/>
      <c r="AF209" s="291"/>
      <c r="AG209" s="291"/>
      <c r="AH209" s="291"/>
      <c r="AI209" s="291"/>
      <c r="AJ209" s="291"/>
      <c r="AK209" s="291"/>
      <c r="AL209" s="291"/>
      <c r="AM209" s="291"/>
    </row>
    <row r="210" spans="1:39" s="175" customFormat="1" ht="41.25" customHeight="1" hidden="1">
      <c r="A210" s="123"/>
      <c r="B210" s="123"/>
      <c r="C210" s="123"/>
      <c r="D210" s="123"/>
      <c r="E210" s="123"/>
      <c r="F210" s="123"/>
      <c r="G210" s="123"/>
      <c r="H210" s="123"/>
      <c r="I210" s="123"/>
      <c r="J210" s="124"/>
      <c r="K210" s="166"/>
      <c r="L210" s="166"/>
      <c r="M210" s="165"/>
      <c r="N210" s="124"/>
      <c r="O210" s="124"/>
      <c r="P210" s="126"/>
      <c r="Q210" s="126"/>
      <c r="R210" s="126"/>
      <c r="S210" s="125"/>
      <c r="T210" s="316"/>
      <c r="U210" s="126"/>
      <c r="V210" s="126"/>
      <c r="AA210" s="176"/>
      <c r="AB210" s="291"/>
      <c r="AC210" s="291"/>
      <c r="AD210" s="291"/>
      <c r="AE210" s="291"/>
      <c r="AF210" s="291"/>
      <c r="AG210" s="291"/>
      <c r="AH210" s="291"/>
      <c r="AI210" s="291"/>
      <c r="AJ210" s="291"/>
      <c r="AK210" s="291"/>
      <c r="AL210" s="291"/>
      <c r="AM210" s="291"/>
    </row>
    <row r="211" spans="1:39" s="175" customFormat="1" ht="41.25" customHeight="1" hidden="1">
      <c r="A211" s="123"/>
      <c r="B211" s="123"/>
      <c r="C211" s="123"/>
      <c r="D211" s="123"/>
      <c r="E211" s="123"/>
      <c r="F211" s="123"/>
      <c r="G211" s="123"/>
      <c r="H211" s="123"/>
      <c r="I211" s="123"/>
      <c r="J211" s="124"/>
      <c r="K211" s="166"/>
      <c r="L211" s="166"/>
      <c r="M211" s="165"/>
      <c r="N211" s="124"/>
      <c r="O211" s="124"/>
      <c r="P211" s="126"/>
      <c r="Q211" s="126"/>
      <c r="R211" s="126"/>
      <c r="S211" s="125"/>
      <c r="T211" s="316"/>
      <c r="U211" s="126"/>
      <c r="V211" s="126"/>
      <c r="AA211" s="176"/>
      <c r="AB211" s="291"/>
      <c r="AC211" s="291"/>
      <c r="AD211" s="291"/>
      <c r="AE211" s="291"/>
      <c r="AF211" s="291"/>
      <c r="AG211" s="291"/>
      <c r="AH211" s="291"/>
      <c r="AI211" s="291"/>
      <c r="AJ211" s="291"/>
      <c r="AK211" s="291"/>
      <c r="AL211" s="291"/>
      <c r="AM211" s="291"/>
    </row>
    <row r="212" spans="1:39" s="175" customFormat="1" ht="41.25" customHeight="1" hidden="1">
      <c r="A212" s="123"/>
      <c r="B212" s="123"/>
      <c r="C212" s="123"/>
      <c r="D212" s="123"/>
      <c r="E212" s="123"/>
      <c r="F212" s="123"/>
      <c r="G212" s="123"/>
      <c r="H212" s="123"/>
      <c r="I212" s="123"/>
      <c r="J212" s="124"/>
      <c r="K212" s="166"/>
      <c r="L212" s="166"/>
      <c r="M212" s="165"/>
      <c r="N212" s="124"/>
      <c r="O212" s="124"/>
      <c r="P212" s="126"/>
      <c r="Q212" s="126"/>
      <c r="R212" s="126"/>
      <c r="S212" s="125"/>
      <c r="T212" s="316"/>
      <c r="U212" s="126"/>
      <c r="V212" s="126"/>
      <c r="AA212" s="176"/>
      <c r="AB212" s="291"/>
      <c r="AC212" s="291"/>
      <c r="AD212" s="291"/>
      <c r="AE212" s="291"/>
      <c r="AF212" s="291"/>
      <c r="AG212" s="291"/>
      <c r="AH212" s="291"/>
      <c r="AI212" s="291"/>
      <c r="AJ212" s="291"/>
      <c r="AK212" s="291"/>
      <c r="AL212" s="291"/>
      <c r="AM212" s="291"/>
    </row>
    <row r="213" spans="1:39" s="175" customFormat="1" ht="41.25" customHeight="1" hidden="1">
      <c r="A213" s="123"/>
      <c r="B213" s="123"/>
      <c r="C213" s="123"/>
      <c r="D213" s="123"/>
      <c r="E213" s="123"/>
      <c r="F213" s="123"/>
      <c r="G213" s="123"/>
      <c r="H213" s="123"/>
      <c r="I213" s="123"/>
      <c r="J213" s="124"/>
      <c r="K213" s="166"/>
      <c r="L213" s="166"/>
      <c r="M213" s="165"/>
      <c r="N213" s="124"/>
      <c r="O213" s="124"/>
      <c r="P213" s="126"/>
      <c r="Q213" s="126"/>
      <c r="R213" s="126"/>
      <c r="S213" s="125"/>
      <c r="T213" s="316"/>
      <c r="U213" s="126"/>
      <c r="V213" s="126"/>
      <c r="AA213" s="176"/>
      <c r="AB213" s="291"/>
      <c r="AC213" s="291"/>
      <c r="AD213" s="291"/>
      <c r="AE213" s="291"/>
      <c r="AF213" s="291"/>
      <c r="AG213" s="291"/>
      <c r="AH213" s="291"/>
      <c r="AI213" s="291"/>
      <c r="AJ213" s="291"/>
      <c r="AK213" s="291"/>
      <c r="AL213" s="291"/>
      <c r="AM213" s="291"/>
    </row>
    <row r="214" spans="1:39" s="175" customFormat="1" ht="41.25" customHeight="1" hidden="1">
      <c r="A214" s="123"/>
      <c r="B214" s="123"/>
      <c r="C214" s="123"/>
      <c r="D214" s="123"/>
      <c r="E214" s="123"/>
      <c r="F214" s="123"/>
      <c r="G214" s="123"/>
      <c r="H214" s="123"/>
      <c r="I214" s="123"/>
      <c r="J214" s="124"/>
      <c r="K214" s="166"/>
      <c r="L214" s="166"/>
      <c r="M214" s="165"/>
      <c r="N214" s="124"/>
      <c r="O214" s="124"/>
      <c r="P214" s="126"/>
      <c r="Q214" s="126"/>
      <c r="R214" s="126"/>
      <c r="S214" s="125"/>
      <c r="T214" s="316"/>
      <c r="U214" s="126"/>
      <c r="V214" s="126"/>
      <c r="AA214" s="176"/>
      <c r="AB214" s="291"/>
      <c r="AC214" s="291"/>
      <c r="AD214" s="291"/>
      <c r="AE214" s="291"/>
      <c r="AF214" s="291"/>
      <c r="AG214" s="291"/>
      <c r="AH214" s="291"/>
      <c r="AI214" s="291"/>
      <c r="AJ214" s="291"/>
      <c r="AK214" s="291"/>
      <c r="AL214" s="291"/>
      <c r="AM214" s="291"/>
    </row>
    <row r="215" spans="1:39" s="175" customFormat="1" ht="41.25" customHeight="1" hidden="1">
      <c r="A215" s="123"/>
      <c r="B215" s="123"/>
      <c r="C215" s="123"/>
      <c r="D215" s="123"/>
      <c r="E215" s="123"/>
      <c r="F215" s="123"/>
      <c r="G215" s="123"/>
      <c r="H215" s="123"/>
      <c r="I215" s="123"/>
      <c r="J215" s="124"/>
      <c r="K215" s="166"/>
      <c r="L215" s="166"/>
      <c r="M215" s="165"/>
      <c r="N215" s="124"/>
      <c r="O215" s="124"/>
      <c r="P215" s="126"/>
      <c r="Q215" s="126"/>
      <c r="R215" s="126"/>
      <c r="S215" s="125"/>
      <c r="T215" s="316"/>
      <c r="U215" s="126"/>
      <c r="V215" s="126"/>
      <c r="AA215" s="176"/>
      <c r="AB215" s="291"/>
      <c r="AC215" s="291"/>
      <c r="AD215" s="291"/>
      <c r="AE215" s="291"/>
      <c r="AF215" s="291"/>
      <c r="AG215" s="291"/>
      <c r="AH215" s="291"/>
      <c r="AI215" s="291"/>
      <c r="AJ215" s="291"/>
      <c r="AK215" s="291"/>
      <c r="AL215" s="291"/>
      <c r="AM215" s="291"/>
    </row>
    <row r="216" spans="1:39" s="175" customFormat="1" ht="41.25" customHeight="1" hidden="1">
      <c r="A216" s="123"/>
      <c r="B216" s="123"/>
      <c r="C216" s="123"/>
      <c r="D216" s="123"/>
      <c r="E216" s="123"/>
      <c r="F216" s="123"/>
      <c r="G216" s="123"/>
      <c r="H216" s="123"/>
      <c r="I216" s="123"/>
      <c r="J216" s="124"/>
      <c r="K216" s="166"/>
      <c r="L216" s="166"/>
      <c r="M216" s="165"/>
      <c r="N216" s="124"/>
      <c r="O216" s="124"/>
      <c r="P216" s="126"/>
      <c r="Q216" s="126"/>
      <c r="R216" s="126"/>
      <c r="S216" s="125"/>
      <c r="T216" s="316"/>
      <c r="U216" s="126"/>
      <c r="V216" s="126"/>
      <c r="AA216" s="176"/>
      <c r="AB216" s="291"/>
      <c r="AC216" s="291"/>
      <c r="AD216" s="291"/>
      <c r="AE216" s="291"/>
      <c r="AF216" s="291"/>
      <c r="AG216" s="291"/>
      <c r="AH216" s="291"/>
      <c r="AI216" s="291"/>
      <c r="AJ216" s="291"/>
      <c r="AK216" s="291"/>
      <c r="AL216" s="291"/>
      <c r="AM216" s="291"/>
    </row>
    <row r="217" spans="1:39" s="175" customFormat="1" ht="41.25" customHeight="1" hidden="1">
      <c r="A217" s="123"/>
      <c r="B217" s="123"/>
      <c r="C217" s="123"/>
      <c r="D217" s="123"/>
      <c r="E217" s="123"/>
      <c r="F217" s="123"/>
      <c r="G217" s="123"/>
      <c r="H217" s="123"/>
      <c r="I217" s="123"/>
      <c r="J217" s="124"/>
      <c r="K217" s="166"/>
      <c r="L217" s="166"/>
      <c r="M217" s="165"/>
      <c r="N217" s="124"/>
      <c r="O217" s="124"/>
      <c r="P217" s="126"/>
      <c r="Q217" s="126"/>
      <c r="R217" s="126"/>
      <c r="S217" s="125"/>
      <c r="T217" s="316"/>
      <c r="U217" s="126"/>
      <c r="V217" s="126"/>
      <c r="AA217" s="176"/>
      <c r="AB217" s="291"/>
      <c r="AC217" s="291"/>
      <c r="AD217" s="291"/>
      <c r="AE217" s="291"/>
      <c r="AF217" s="291"/>
      <c r="AG217" s="291"/>
      <c r="AH217" s="291"/>
      <c r="AI217" s="291"/>
      <c r="AJ217" s="291"/>
      <c r="AK217" s="291"/>
      <c r="AL217" s="291"/>
      <c r="AM217" s="291"/>
    </row>
    <row r="218" spans="1:39" s="175" customFormat="1" ht="41.25" customHeight="1" hidden="1">
      <c r="A218" s="123"/>
      <c r="B218" s="123"/>
      <c r="C218" s="123"/>
      <c r="D218" s="123"/>
      <c r="E218" s="123"/>
      <c r="F218" s="123"/>
      <c r="G218" s="123"/>
      <c r="H218" s="123"/>
      <c r="I218" s="123"/>
      <c r="J218" s="124"/>
      <c r="K218" s="166"/>
      <c r="L218" s="166"/>
      <c r="M218" s="165"/>
      <c r="N218" s="124"/>
      <c r="O218" s="124"/>
      <c r="P218" s="126"/>
      <c r="Q218" s="126"/>
      <c r="R218" s="126"/>
      <c r="S218" s="125"/>
      <c r="T218" s="316"/>
      <c r="U218" s="126"/>
      <c r="V218" s="126"/>
      <c r="AA218" s="176"/>
      <c r="AB218" s="291"/>
      <c r="AC218" s="291"/>
      <c r="AD218" s="291"/>
      <c r="AE218" s="291"/>
      <c r="AF218" s="291"/>
      <c r="AG218" s="291"/>
      <c r="AH218" s="291"/>
      <c r="AI218" s="291"/>
      <c r="AJ218" s="291"/>
      <c r="AK218" s="291"/>
      <c r="AL218" s="291"/>
      <c r="AM218" s="291"/>
    </row>
    <row r="219" spans="1:39" s="175" customFormat="1" ht="41.25" customHeight="1" hidden="1">
      <c r="A219" s="123"/>
      <c r="B219" s="123"/>
      <c r="C219" s="123"/>
      <c r="D219" s="123"/>
      <c r="E219" s="123"/>
      <c r="F219" s="123"/>
      <c r="G219" s="123"/>
      <c r="H219" s="123"/>
      <c r="I219" s="123"/>
      <c r="J219" s="124"/>
      <c r="K219" s="166"/>
      <c r="L219" s="166"/>
      <c r="M219" s="165"/>
      <c r="N219" s="124"/>
      <c r="O219" s="124"/>
      <c r="P219" s="126"/>
      <c r="Q219" s="126"/>
      <c r="R219" s="126"/>
      <c r="S219" s="125"/>
      <c r="T219" s="316"/>
      <c r="U219" s="126"/>
      <c r="V219" s="126"/>
      <c r="AA219" s="176"/>
      <c r="AB219" s="291"/>
      <c r="AC219" s="291"/>
      <c r="AD219" s="291"/>
      <c r="AE219" s="291"/>
      <c r="AF219" s="291"/>
      <c r="AG219" s="291"/>
      <c r="AH219" s="291"/>
      <c r="AI219" s="291"/>
      <c r="AJ219" s="291"/>
      <c r="AK219" s="291"/>
      <c r="AL219" s="291"/>
      <c r="AM219" s="291"/>
    </row>
    <row r="220" spans="1:39" s="175" customFormat="1" ht="41.25" customHeight="1" hidden="1">
      <c r="A220" s="123"/>
      <c r="B220" s="123"/>
      <c r="C220" s="123"/>
      <c r="D220" s="123"/>
      <c r="E220" s="123"/>
      <c r="F220" s="123"/>
      <c r="G220" s="123"/>
      <c r="H220" s="123"/>
      <c r="I220" s="123"/>
      <c r="J220" s="124"/>
      <c r="K220" s="166"/>
      <c r="L220" s="166"/>
      <c r="M220" s="165"/>
      <c r="N220" s="124"/>
      <c r="O220" s="124"/>
      <c r="P220" s="126"/>
      <c r="Q220" s="126"/>
      <c r="R220" s="126"/>
      <c r="S220" s="125"/>
      <c r="T220" s="316"/>
      <c r="U220" s="126"/>
      <c r="V220" s="126"/>
      <c r="AA220" s="176"/>
      <c r="AB220" s="291"/>
      <c r="AC220" s="291"/>
      <c r="AD220" s="291"/>
      <c r="AE220" s="291"/>
      <c r="AF220" s="291"/>
      <c r="AG220" s="291"/>
      <c r="AH220" s="291"/>
      <c r="AI220" s="291"/>
      <c r="AJ220" s="291"/>
      <c r="AK220" s="291"/>
      <c r="AL220" s="291"/>
      <c r="AM220" s="291"/>
    </row>
    <row r="221" spans="1:39" s="175" customFormat="1" ht="41.25" customHeight="1" hidden="1">
      <c r="A221" s="123"/>
      <c r="B221" s="123"/>
      <c r="C221" s="123"/>
      <c r="D221" s="123"/>
      <c r="E221" s="123"/>
      <c r="F221" s="123"/>
      <c r="G221" s="123"/>
      <c r="H221" s="123"/>
      <c r="I221" s="123"/>
      <c r="J221" s="124"/>
      <c r="K221" s="166"/>
      <c r="L221" s="166"/>
      <c r="M221" s="165"/>
      <c r="N221" s="124"/>
      <c r="O221" s="124"/>
      <c r="P221" s="126"/>
      <c r="Q221" s="126"/>
      <c r="R221" s="126"/>
      <c r="S221" s="125"/>
      <c r="T221" s="316"/>
      <c r="U221" s="126"/>
      <c r="V221" s="126"/>
      <c r="AA221" s="176"/>
      <c r="AB221" s="291"/>
      <c r="AC221" s="291"/>
      <c r="AD221" s="291"/>
      <c r="AE221" s="291"/>
      <c r="AF221" s="291"/>
      <c r="AG221" s="291"/>
      <c r="AH221" s="291"/>
      <c r="AI221" s="291"/>
      <c r="AJ221" s="291"/>
      <c r="AK221" s="291"/>
      <c r="AL221" s="291"/>
      <c r="AM221" s="291"/>
    </row>
    <row r="222" spans="1:39" s="175" customFormat="1" ht="41.25" customHeight="1" hidden="1">
      <c r="A222" s="123"/>
      <c r="B222" s="123"/>
      <c r="C222" s="123"/>
      <c r="D222" s="123"/>
      <c r="E222" s="123"/>
      <c r="F222" s="123"/>
      <c r="G222" s="123"/>
      <c r="H222" s="123"/>
      <c r="I222" s="123"/>
      <c r="J222" s="124"/>
      <c r="K222" s="166"/>
      <c r="L222" s="166"/>
      <c r="M222" s="165"/>
      <c r="N222" s="124"/>
      <c r="O222" s="124"/>
      <c r="P222" s="126"/>
      <c r="Q222" s="126"/>
      <c r="R222" s="126"/>
      <c r="S222" s="125"/>
      <c r="T222" s="316"/>
      <c r="U222" s="126"/>
      <c r="V222" s="126"/>
      <c r="AA222" s="176"/>
      <c r="AB222" s="291"/>
      <c r="AC222" s="291"/>
      <c r="AD222" s="291"/>
      <c r="AE222" s="291"/>
      <c r="AF222" s="291"/>
      <c r="AG222" s="291"/>
      <c r="AH222" s="291"/>
      <c r="AI222" s="291"/>
      <c r="AJ222" s="291"/>
      <c r="AK222" s="291"/>
      <c r="AL222" s="291"/>
      <c r="AM222" s="291"/>
    </row>
    <row r="223" spans="1:39" s="175" customFormat="1" ht="41.25" customHeight="1" hidden="1">
      <c r="A223" s="123"/>
      <c r="B223" s="123"/>
      <c r="C223" s="123"/>
      <c r="D223" s="123"/>
      <c r="E223" s="123"/>
      <c r="F223" s="123"/>
      <c r="G223" s="123"/>
      <c r="H223" s="123"/>
      <c r="I223" s="123"/>
      <c r="J223" s="124"/>
      <c r="K223" s="166"/>
      <c r="L223" s="166"/>
      <c r="M223" s="165"/>
      <c r="N223" s="124"/>
      <c r="O223" s="124"/>
      <c r="P223" s="126"/>
      <c r="Q223" s="126"/>
      <c r="R223" s="126"/>
      <c r="S223" s="125"/>
      <c r="T223" s="316"/>
      <c r="U223" s="126"/>
      <c r="V223" s="126"/>
      <c r="AA223" s="176"/>
      <c r="AB223" s="291"/>
      <c r="AC223" s="291"/>
      <c r="AD223" s="291"/>
      <c r="AE223" s="291"/>
      <c r="AF223" s="291"/>
      <c r="AG223" s="291"/>
      <c r="AH223" s="291"/>
      <c r="AI223" s="291"/>
      <c r="AJ223" s="291"/>
      <c r="AK223" s="291"/>
      <c r="AL223" s="291"/>
      <c r="AM223" s="291"/>
    </row>
    <row r="224" spans="1:39" s="175" customFormat="1" ht="41.25" customHeight="1" hidden="1">
      <c r="A224" s="123"/>
      <c r="B224" s="123"/>
      <c r="C224" s="123"/>
      <c r="D224" s="123"/>
      <c r="E224" s="123"/>
      <c r="F224" s="123"/>
      <c r="G224" s="123"/>
      <c r="H224" s="123"/>
      <c r="I224" s="123"/>
      <c r="J224" s="124"/>
      <c r="K224" s="166"/>
      <c r="L224" s="166"/>
      <c r="M224" s="165"/>
      <c r="N224" s="124"/>
      <c r="O224" s="124"/>
      <c r="P224" s="126"/>
      <c r="Q224" s="126"/>
      <c r="R224" s="126"/>
      <c r="S224" s="125"/>
      <c r="T224" s="316"/>
      <c r="U224" s="126"/>
      <c r="V224" s="126"/>
      <c r="AA224" s="176"/>
      <c r="AB224" s="291"/>
      <c r="AC224" s="291"/>
      <c r="AD224" s="291"/>
      <c r="AE224" s="291"/>
      <c r="AF224" s="291"/>
      <c r="AG224" s="291"/>
      <c r="AH224" s="291"/>
      <c r="AI224" s="291"/>
      <c r="AJ224" s="291"/>
      <c r="AK224" s="291"/>
      <c r="AL224" s="291"/>
      <c r="AM224" s="291"/>
    </row>
    <row r="225" spans="1:39" s="175" customFormat="1" ht="41.25" customHeight="1" hidden="1">
      <c r="A225" s="123"/>
      <c r="B225" s="123"/>
      <c r="C225" s="123"/>
      <c r="D225" s="123"/>
      <c r="E225" s="123"/>
      <c r="F225" s="123"/>
      <c r="G225" s="123"/>
      <c r="H225" s="123"/>
      <c r="I225" s="123"/>
      <c r="J225" s="124"/>
      <c r="K225" s="166"/>
      <c r="L225" s="166"/>
      <c r="M225" s="165"/>
      <c r="N225" s="124"/>
      <c r="O225" s="124"/>
      <c r="P225" s="126"/>
      <c r="Q225" s="126"/>
      <c r="R225" s="126"/>
      <c r="S225" s="125"/>
      <c r="T225" s="316"/>
      <c r="U225" s="126"/>
      <c r="V225" s="126"/>
      <c r="AA225" s="176"/>
      <c r="AB225" s="291"/>
      <c r="AC225" s="291"/>
      <c r="AD225" s="291"/>
      <c r="AE225" s="291"/>
      <c r="AF225" s="291"/>
      <c r="AG225" s="291"/>
      <c r="AH225" s="291"/>
      <c r="AI225" s="291"/>
      <c r="AJ225" s="291"/>
      <c r="AK225" s="291"/>
      <c r="AL225" s="291"/>
      <c r="AM225" s="291"/>
    </row>
    <row r="226" spans="1:39" s="175" customFormat="1" ht="41.25" customHeight="1" hidden="1">
      <c r="A226" s="123"/>
      <c r="B226" s="123"/>
      <c r="C226" s="123"/>
      <c r="D226" s="123"/>
      <c r="E226" s="123"/>
      <c r="F226" s="123"/>
      <c r="G226" s="123"/>
      <c r="H226" s="123"/>
      <c r="I226" s="123"/>
      <c r="J226" s="124"/>
      <c r="K226" s="166"/>
      <c r="L226" s="166"/>
      <c r="M226" s="165"/>
      <c r="N226" s="124"/>
      <c r="O226" s="124"/>
      <c r="P226" s="126"/>
      <c r="Q226" s="126"/>
      <c r="R226" s="126"/>
      <c r="S226" s="125"/>
      <c r="T226" s="316"/>
      <c r="U226" s="126"/>
      <c r="V226" s="126"/>
      <c r="AA226" s="176"/>
      <c r="AB226" s="291"/>
      <c r="AC226" s="291"/>
      <c r="AD226" s="291"/>
      <c r="AE226" s="291"/>
      <c r="AF226" s="291"/>
      <c r="AG226" s="291"/>
      <c r="AH226" s="291"/>
      <c r="AI226" s="291"/>
      <c r="AJ226" s="291"/>
      <c r="AK226" s="291"/>
      <c r="AL226" s="291"/>
      <c r="AM226" s="291"/>
    </row>
    <row r="227" spans="1:39" s="175" customFormat="1" ht="41.25" customHeight="1" hidden="1">
      <c r="A227" s="123"/>
      <c r="B227" s="123"/>
      <c r="C227" s="123"/>
      <c r="D227" s="123"/>
      <c r="E227" s="123"/>
      <c r="F227" s="123"/>
      <c r="G227" s="123"/>
      <c r="H227" s="123"/>
      <c r="I227" s="123"/>
      <c r="J227" s="124"/>
      <c r="K227" s="166"/>
      <c r="L227" s="166"/>
      <c r="M227" s="165"/>
      <c r="N227" s="124"/>
      <c r="O227" s="124"/>
      <c r="P227" s="126"/>
      <c r="Q227" s="126"/>
      <c r="R227" s="126"/>
      <c r="S227" s="125"/>
      <c r="T227" s="316"/>
      <c r="U227" s="126"/>
      <c r="V227" s="126"/>
      <c r="AA227" s="176"/>
      <c r="AB227" s="291"/>
      <c r="AC227" s="291"/>
      <c r="AD227" s="291"/>
      <c r="AE227" s="291"/>
      <c r="AF227" s="291"/>
      <c r="AG227" s="291"/>
      <c r="AH227" s="291"/>
      <c r="AI227" s="291"/>
      <c r="AJ227" s="291"/>
      <c r="AK227" s="291"/>
      <c r="AL227" s="291"/>
      <c r="AM227" s="291"/>
    </row>
    <row r="228" spans="1:39" s="175" customFormat="1" ht="41.25" customHeight="1" hidden="1">
      <c r="A228" s="123"/>
      <c r="B228" s="123"/>
      <c r="C228" s="123"/>
      <c r="D228" s="123"/>
      <c r="E228" s="123"/>
      <c r="F228" s="123"/>
      <c r="G228" s="123"/>
      <c r="H228" s="123"/>
      <c r="I228" s="123"/>
      <c r="J228" s="124"/>
      <c r="K228" s="166"/>
      <c r="L228" s="166"/>
      <c r="M228" s="165"/>
      <c r="N228" s="124"/>
      <c r="O228" s="124"/>
      <c r="P228" s="126"/>
      <c r="Q228" s="126"/>
      <c r="R228" s="126"/>
      <c r="S228" s="125"/>
      <c r="T228" s="316"/>
      <c r="U228" s="126"/>
      <c r="V228" s="126"/>
      <c r="AA228" s="176"/>
      <c r="AB228" s="291"/>
      <c r="AC228" s="291"/>
      <c r="AD228" s="291"/>
      <c r="AE228" s="291"/>
      <c r="AF228" s="291"/>
      <c r="AG228" s="291"/>
      <c r="AH228" s="291"/>
      <c r="AI228" s="291"/>
      <c r="AJ228" s="291"/>
      <c r="AK228" s="291"/>
      <c r="AL228" s="291"/>
      <c r="AM228" s="291"/>
    </row>
    <row r="229" spans="1:39" s="175" customFormat="1" ht="41.25" customHeight="1" hidden="1">
      <c r="A229" s="123"/>
      <c r="B229" s="123"/>
      <c r="C229" s="123"/>
      <c r="D229" s="123"/>
      <c r="E229" s="123"/>
      <c r="F229" s="123"/>
      <c r="G229" s="123"/>
      <c r="H229" s="123"/>
      <c r="I229" s="123"/>
      <c r="J229" s="124"/>
      <c r="K229" s="166"/>
      <c r="L229" s="166"/>
      <c r="M229" s="165"/>
      <c r="N229" s="124"/>
      <c r="O229" s="124"/>
      <c r="P229" s="126"/>
      <c r="Q229" s="126"/>
      <c r="R229" s="126"/>
      <c r="S229" s="125"/>
      <c r="T229" s="316"/>
      <c r="U229" s="126"/>
      <c r="V229" s="126"/>
      <c r="AA229" s="176"/>
      <c r="AB229" s="291"/>
      <c r="AC229" s="291"/>
      <c r="AD229" s="291"/>
      <c r="AE229" s="291"/>
      <c r="AF229" s="291"/>
      <c r="AG229" s="291"/>
      <c r="AH229" s="291"/>
      <c r="AI229" s="291"/>
      <c r="AJ229" s="291"/>
      <c r="AK229" s="291"/>
      <c r="AL229" s="291"/>
      <c r="AM229" s="291"/>
    </row>
    <row r="230" spans="1:39" s="175" customFormat="1" ht="41.25" customHeight="1" hidden="1">
      <c r="A230" s="123"/>
      <c r="B230" s="123"/>
      <c r="C230" s="123"/>
      <c r="D230" s="123"/>
      <c r="E230" s="123"/>
      <c r="F230" s="123"/>
      <c r="G230" s="123"/>
      <c r="H230" s="123"/>
      <c r="I230" s="123"/>
      <c r="J230" s="124"/>
      <c r="K230" s="166"/>
      <c r="L230" s="166"/>
      <c r="M230" s="165"/>
      <c r="N230" s="124"/>
      <c r="O230" s="124"/>
      <c r="P230" s="126"/>
      <c r="Q230" s="126"/>
      <c r="R230" s="126"/>
      <c r="S230" s="125"/>
      <c r="T230" s="316"/>
      <c r="U230" s="126"/>
      <c r="V230" s="126"/>
      <c r="AA230" s="176"/>
      <c r="AB230" s="291"/>
      <c r="AC230" s="291"/>
      <c r="AD230" s="291"/>
      <c r="AE230" s="291"/>
      <c r="AF230" s="291"/>
      <c r="AG230" s="291"/>
      <c r="AH230" s="291"/>
      <c r="AI230" s="291"/>
      <c r="AJ230" s="291"/>
      <c r="AK230" s="291"/>
      <c r="AL230" s="291"/>
      <c r="AM230" s="291"/>
    </row>
    <row r="231" spans="1:39" s="175" customFormat="1" ht="41.25" customHeight="1" hidden="1">
      <c r="A231" s="123"/>
      <c r="B231" s="123"/>
      <c r="C231" s="123"/>
      <c r="D231" s="123"/>
      <c r="E231" s="123"/>
      <c r="F231" s="123"/>
      <c r="G231" s="123"/>
      <c r="H231" s="123"/>
      <c r="I231" s="123"/>
      <c r="J231" s="124"/>
      <c r="K231" s="166"/>
      <c r="L231" s="166"/>
      <c r="M231" s="165"/>
      <c r="N231" s="124"/>
      <c r="O231" s="124"/>
      <c r="P231" s="126"/>
      <c r="Q231" s="126"/>
      <c r="R231" s="126"/>
      <c r="S231" s="125"/>
      <c r="T231" s="316"/>
      <c r="U231" s="126"/>
      <c r="V231" s="126"/>
      <c r="AA231" s="176"/>
      <c r="AB231" s="291"/>
      <c r="AC231" s="291"/>
      <c r="AD231" s="291"/>
      <c r="AE231" s="291"/>
      <c r="AF231" s="291"/>
      <c r="AG231" s="291"/>
      <c r="AH231" s="291"/>
      <c r="AI231" s="291"/>
      <c r="AJ231" s="291"/>
      <c r="AK231" s="291"/>
      <c r="AL231" s="291"/>
      <c r="AM231" s="291"/>
    </row>
    <row r="232" spans="1:39" s="175" customFormat="1" ht="41.25" customHeight="1" hidden="1">
      <c r="A232" s="123"/>
      <c r="B232" s="123"/>
      <c r="C232" s="123"/>
      <c r="D232" s="123"/>
      <c r="E232" s="123"/>
      <c r="F232" s="123"/>
      <c r="G232" s="123"/>
      <c r="H232" s="123"/>
      <c r="I232" s="123"/>
      <c r="J232" s="124"/>
      <c r="K232" s="166"/>
      <c r="L232" s="166"/>
      <c r="M232" s="165"/>
      <c r="N232" s="124"/>
      <c r="O232" s="124"/>
      <c r="P232" s="126"/>
      <c r="Q232" s="126"/>
      <c r="R232" s="126"/>
      <c r="S232" s="125"/>
      <c r="T232" s="316"/>
      <c r="U232" s="126"/>
      <c r="V232" s="126"/>
      <c r="AA232" s="176"/>
      <c r="AB232" s="291"/>
      <c r="AC232" s="291"/>
      <c r="AD232" s="291"/>
      <c r="AE232" s="291"/>
      <c r="AF232" s="291"/>
      <c r="AG232" s="291"/>
      <c r="AH232" s="291"/>
      <c r="AI232" s="291"/>
      <c r="AJ232" s="291"/>
      <c r="AK232" s="291"/>
      <c r="AL232" s="291"/>
      <c r="AM232" s="291"/>
    </row>
    <row r="233" spans="1:39" s="175" customFormat="1" ht="41.25" customHeight="1" hidden="1">
      <c r="A233" s="123"/>
      <c r="B233" s="123"/>
      <c r="C233" s="123"/>
      <c r="D233" s="123"/>
      <c r="E233" s="123"/>
      <c r="F233" s="123"/>
      <c r="G233" s="123"/>
      <c r="H233" s="123"/>
      <c r="I233" s="123"/>
      <c r="J233" s="124"/>
      <c r="K233" s="166"/>
      <c r="L233" s="166"/>
      <c r="M233" s="165"/>
      <c r="N233" s="124"/>
      <c r="O233" s="124"/>
      <c r="P233" s="126"/>
      <c r="Q233" s="126"/>
      <c r="R233" s="126"/>
      <c r="S233" s="125"/>
      <c r="T233" s="316"/>
      <c r="U233" s="126"/>
      <c r="V233" s="126"/>
      <c r="AA233" s="176"/>
      <c r="AB233" s="291"/>
      <c r="AC233" s="291"/>
      <c r="AD233" s="291"/>
      <c r="AE233" s="291"/>
      <c r="AF233" s="291"/>
      <c r="AG233" s="291"/>
      <c r="AH233" s="291"/>
      <c r="AI233" s="291"/>
      <c r="AJ233" s="291"/>
      <c r="AK233" s="291"/>
      <c r="AL233" s="291"/>
      <c r="AM233" s="291"/>
    </row>
    <row r="234" spans="1:39" s="175" customFormat="1" ht="41.25" customHeight="1" hidden="1">
      <c r="A234" s="123"/>
      <c r="B234" s="123"/>
      <c r="C234" s="123"/>
      <c r="D234" s="123"/>
      <c r="E234" s="123"/>
      <c r="F234" s="123"/>
      <c r="G234" s="123"/>
      <c r="H234" s="123"/>
      <c r="I234" s="123"/>
      <c r="J234" s="124"/>
      <c r="K234" s="166"/>
      <c r="L234" s="166"/>
      <c r="M234" s="165"/>
      <c r="N234" s="124"/>
      <c r="O234" s="124"/>
      <c r="P234" s="126"/>
      <c r="Q234" s="126"/>
      <c r="R234" s="126"/>
      <c r="S234" s="125"/>
      <c r="T234" s="316"/>
      <c r="U234" s="126"/>
      <c r="V234" s="126"/>
      <c r="AA234" s="176"/>
      <c r="AB234" s="291"/>
      <c r="AC234" s="291"/>
      <c r="AD234" s="291"/>
      <c r="AE234" s="291"/>
      <c r="AF234" s="291"/>
      <c r="AG234" s="291"/>
      <c r="AH234" s="291"/>
      <c r="AI234" s="291"/>
      <c r="AJ234" s="291"/>
      <c r="AK234" s="291"/>
      <c r="AL234" s="291"/>
      <c r="AM234" s="291"/>
    </row>
    <row r="235" spans="1:39" s="175" customFormat="1" ht="41.25" customHeight="1" hidden="1">
      <c r="A235" s="123"/>
      <c r="B235" s="123"/>
      <c r="C235" s="123"/>
      <c r="D235" s="123"/>
      <c r="E235" s="123"/>
      <c r="F235" s="123"/>
      <c r="G235" s="123"/>
      <c r="H235" s="123"/>
      <c r="I235" s="123"/>
      <c r="J235" s="124"/>
      <c r="K235" s="166"/>
      <c r="L235" s="166"/>
      <c r="M235" s="165"/>
      <c r="N235" s="124"/>
      <c r="O235" s="124"/>
      <c r="P235" s="126"/>
      <c r="Q235" s="126"/>
      <c r="R235" s="126"/>
      <c r="S235" s="125"/>
      <c r="T235" s="316"/>
      <c r="U235" s="126"/>
      <c r="V235" s="126"/>
      <c r="AA235" s="176"/>
      <c r="AB235" s="291"/>
      <c r="AC235" s="291"/>
      <c r="AD235" s="291"/>
      <c r="AE235" s="291"/>
      <c r="AF235" s="291"/>
      <c r="AG235" s="291"/>
      <c r="AH235" s="291"/>
      <c r="AI235" s="291"/>
      <c r="AJ235" s="291"/>
      <c r="AK235" s="291"/>
      <c r="AL235" s="291"/>
      <c r="AM235" s="291"/>
    </row>
    <row r="236" spans="1:39" s="175" customFormat="1" ht="41.25" customHeight="1" hidden="1">
      <c r="A236" s="123"/>
      <c r="B236" s="123"/>
      <c r="C236" s="123"/>
      <c r="D236" s="123"/>
      <c r="E236" s="123"/>
      <c r="F236" s="123"/>
      <c r="G236" s="123"/>
      <c r="H236" s="123"/>
      <c r="I236" s="123"/>
      <c r="J236" s="124"/>
      <c r="K236" s="166"/>
      <c r="L236" s="166"/>
      <c r="M236" s="165"/>
      <c r="N236" s="124"/>
      <c r="O236" s="124"/>
      <c r="P236" s="126"/>
      <c r="Q236" s="126"/>
      <c r="R236" s="126"/>
      <c r="S236" s="125"/>
      <c r="T236" s="316"/>
      <c r="U236" s="126"/>
      <c r="V236" s="126"/>
      <c r="AA236" s="176"/>
      <c r="AB236" s="291"/>
      <c r="AC236" s="291"/>
      <c r="AD236" s="291"/>
      <c r="AE236" s="291"/>
      <c r="AF236" s="291"/>
      <c r="AG236" s="291"/>
      <c r="AH236" s="291"/>
      <c r="AI236" s="291"/>
      <c r="AJ236" s="291"/>
      <c r="AK236" s="291"/>
      <c r="AL236" s="291"/>
      <c r="AM236" s="291"/>
    </row>
    <row r="237" spans="1:39" s="175" customFormat="1" ht="41.25" customHeight="1" hidden="1">
      <c r="A237" s="123"/>
      <c r="B237" s="123"/>
      <c r="C237" s="123"/>
      <c r="D237" s="123"/>
      <c r="E237" s="123"/>
      <c r="F237" s="123"/>
      <c r="G237" s="123"/>
      <c r="H237" s="123"/>
      <c r="I237" s="123"/>
      <c r="J237" s="124"/>
      <c r="K237" s="166"/>
      <c r="L237" s="166"/>
      <c r="M237" s="165"/>
      <c r="N237" s="124"/>
      <c r="O237" s="124"/>
      <c r="P237" s="126"/>
      <c r="Q237" s="126"/>
      <c r="R237" s="126"/>
      <c r="S237" s="125"/>
      <c r="T237" s="316"/>
      <c r="U237" s="126"/>
      <c r="V237" s="126"/>
      <c r="AA237" s="176"/>
      <c r="AB237" s="291"/>
      <c r="AC237" s="291"/>
      <c r="AD237" s="291"/>
      <c r="AE237" s="291"/>
      <c r="AF237" s="291"/>
      <c r="AG237" s="291"/>
      <c r="AH237" s="291"/>
      <c r="AI237" s="291"/>
      <c r="AJ237" s="291"/>
      <c r="AK237" s="291"/>
      <c r="AL237" s="291"/>
      <c r="AM237" s="291"/>
    </row>
    <row r="238" spans="1:39" s="175" customFormat="1" ht="41.25" customHeight="1" hidden="1">
      <c r="A238" s="123"/>
      <c r="B238" s="123"/>
      <c r="C238" s="123"/>
      <c r="D238" s="123"/>
      <c r="E238" s="123"/>
      <c r="F238" s="123"/>
      <c r="G238" s="123"/>
      <c r="H238" s="123"/>
      <c r="I238" s="123"/>
      <c r="J238" s="124"/>
      <c r="K238" s="166"/>
      <c r="L238" s="166"/>
      <c r="M238" s="165"/>
      <c r="N238" s="124"/>
      <c r="O238" s="124"/>
      <c r="P238" s="126"/>
      <c r="Q238" s="126"/>
      <c r="R238" s="126"/>
      <c r="S238" s="125"/>
      <c r="T238" s="316"/>
      <c r="U238" s="126"/>
      <c r="V238" s="126"/>
      <c r="AA238" s="176"/>
      <c r="AB238" s="291"/>
      <c r="AC238" s="291"/>
      <c r="AD238" s="291"/>
      <c r="AE238" s="291"/>
      <c r="AF238" s="291"/>
      <c r="AG238" s="291"/>
      <c r="AH238" s="291"/>
      <c r="AI238" s="291"/>
      <c r="AJ238" s="291"/>
      <c r="AK238" s="291"/>
      <c r="AL238" s="291"/>
      <c r="AM238" s="291"/>
    </row>
    <row r="239" spans="1:39" s="175" customFormat="1" ht="41.25" customHeight="1" hidden="1">
      <c r="A239" s="123"/>
      <c r="B239" s="123"/>
      <c r="C239" s="123"/>
      <c r="D239" s="123"/>
      <c r="E239" s="123"/>
      <c r="F239" s="123"/>
      <c r="G239" s="123"/>
      <c r="H239" s="123"/>
      <c r="I239" s="123"/>
      <c r="J239" s="124"/>
      <c r="K239" s="166"/>
      <c r="L239" s="166"/>
      <c r="M239" s="165"/>
      <c r="N239" s="124"/>
      <c r="O239" s="124"/>
      <c r="P239" s="126"/>
      <c r="Q239" s="126"/>
      <c r="R239" s="126"/>
      <c r="S239" s="125"/>
      <c r="T239" s="316"/>
      <c r="U239" s="126"/>
      <c r="V239" s="126"/>
      <c r="AA239" s="176"/>
      <c r="AB239" s="291"/>
      <c r="AC239" s="291"/>
      <c r="AD239" s="291"/>
      <c r="AE239" s="291"/>
      <c r="AF239" s="291"/>
      <c r="AG239" s="291"/>
      <c r="AH239" s="291"/>
      <c r="AI239" s="291"/>
      <c r="AJ239" s="291"/>
      <c r="AK239" s="291"/>
      <c r="AL239" s="291"/>
      <c r="AM239" s="291"/>
    </row>
    <row r="240" spans="1:39" s="175" customFormat="1" ht="41.25" customHeight="1" hidden="1">
      <c r="A240" s="123"/>
      <c r="B240" s="123"/>
      <c r="C240" s="123"/>
      <c r="D240" s="123"/>
      <c r="E240" s="123"/>
      <c r="F240" s="123"/>
      <c r="G240" s="123"/>
      <c r="H240" s="123"/>
      <c r="I240" s="123"/>
      <c r="J240" s="124"/>
      <c r="K240" s="166"/>
      <c r="L240" s="166"/>
      <c r="M240" s="165"/>
      <c r="N240" s="124"/>
      <c r="O240" s="124"/>
      <c r="P240" s="126"/>
      <c r="Q240" s="126"/>
      <c r="R240" s="126"/>
      <c r="S240" s="125"/>
      <c r="T240" s="316"/>
      <c r="U240" s="126"/>
      <c r="V240" s="126"/>
      <c r="AA240" s="176"/>
      <c r="AB240" s="291"/>
      <c r="AC240" s="291"/>
      <c r="AD240" s="291"/>
      <c r="AE240" s="291"/>
      <c r="AF240" s="291"/>
      <c r="AG240" s="291"/>
      <c r="AH240" s="291"/>
      <c r="AI240" s="291"/>
      <c r="AJ240" s="291"/>
      <c r="AK240" s="291"/>
      <c r="AL240" s="291"/>
      <c r="AM240" s="291"/>
    </row>
    <row r="241" spans="1:39" s="175" customFormat="1" ht="41.25" customHeight="1" hidden="1">
      <c r="A241" s="123"/>
      <c r="B241" s="123"/>
      <c r="C241" s="123"/>
      <c r="D241" s="123"/>
      <c r="E241" s="123"/>
      <c r="F241" s="123"/>
      <c r="G241" s="123"/>
      <c r="H241" s="123"/>
      <c r="I241" s="123"/>
      <c r="J241" s="124"/>
      <c r="K241" s="166"/>
      <c r="L241" s="166"/>
      <c r="M241" s="165"/>
      <c r="N241" s="124"/>
      <c r="O241" s="124"/>
      <c r="P241" s="126"/>
      <c r="Q241" s="126"/>
      <c r="R241" s="126"/>
      <c r="S241" s="125"/>
      <c r="T241" s="316"/>
      <c r="U241" s="126"/>
      <c r="V241" s="126"/>
      <c r="AA241" s="176"/>
      <c r="AB241" s="291"/>
      <c r="AC241" s="291"/>
      <c r="AD241" s="291"/>
      <c r="AE241" s="291"/>
      <c r="AF241" s="291"/>
      <c r="AG241" s="291"/>
      <c r="AH241" s="291"/>
      <c r="AI241" s="291"/>
      <c r="AJ241" s="291"/>
      <c r="AK241" s="291"/>
      <c r="AL241" s="291"/>
      <c r="AM241" s="291"/>
    </row>
    <row r="242" spans="1:39" s="175" customFormat="1" ht="41.25" customHeight="1" hidden="1">
      <c r="A242" s="123"/>
      <c r="B242" s="123"/>
      <c r="C242" s="123"/>
      <c r="D242" s="123"/>
      <c r="E242" s="123"/>
      <c r="F242" s="123"/>
      <c r="G242" s="123"/>
      <c r="H242" s="123"/>
      <c r="I242" s="123"/>
      <c r="J242" s="124"/>
      <c r="K242" s="166"/>
      <c r="L242" s="166"/>
      <c r="M242" s="165"/>
      <c r="N242" s="124"/>
      <c r="O242" s="124"/>
      <c r="P242" s="126"/>
      <c r="Q242" s="126"/>
      <c r="R242" s="126"/>
      <c r="S242" s="125"/>
      <c r="T242" s="316"/>
      <c r="U242" s="126"/>
      <c r="V242" s="126"/>
      <c r="AA242" s="176"/>
      <c r="AB242" s="291"/>
      <c r="AC242" s="291"/>
      <c r="AD242" s="291"/>
      <c r="AE242" s="291"/>
      <c r="AF242" s="291"/>
      <c r="AG242" s="291"/>
      <c r="AH242" s="291"/>
      <c r="AI242" s="291"/>
      <c r="AJ242" s="291"/>
      <c r="AK242" s="291"/>
      <c r="AL242" s="291"/>
      <c r="AM242" s="291"/>
    </row>
    <row r="243" spans="1:39" s="175" customFormat="1" ht="41.25" customHeight="1" hidden="1">
      <c r="A243" s="123"/>
      <c r="B243" s="123"/>
      <c r="C243" s="123"/>
      <c r="D243" s="123"/>
      <c r="E243" s="123"/>
      <c r="F243" s="123"/>
      <c r="G243" s="123"/>
      <c r="H243" s="123"/>
      <c r="I243" s="123"/>
      <c r="J243" s="124"/>
      <c r="K243" s="166"/>
      <c r="L243" s="166"/>
      <c r="M243" s="165"/>
      <c r="N243" s="124"/>
      <c r="O243" s="124"/>
      <c r="P243" s="126"/>
      <c r="Q243" s="126"/>
      <c r="R243" s="126"/>
      <c r="S243" s="125"/>
      <c r="T243" s="316"/>
      <c r="U243" s="126"/>
      <c r="V243" s="126"/>
      <c r="AA243" s="176"/>
      <c r="AB243" s="291"/>
      <c r="AC243" s="291"/>
      <c r="AD243" s="291"/>
      <c r="AE243" s="291"/>
      <c r="AF243" s="291"/>
      <c r="AG243" s="291"/>
      <c r="AH243" s="291"/>
      <c r="AI243" s="291"/>
      <c r="AJ243" s="291"/>
      <c r="AK243" s="291"/>
      <c r="AL243" s="291"/>
      <c r="AM243" s="291"/>
    </row>
    <row r="244" spans="1:39" s="175" customFormat="1" ht="41.25" customHeight="1" hidden="1">
      <c r="A244" s="123"/>
      <c r="B244" s="123"/>
      <c r="C244" s="123"/>
      <c r="D244" s="123"/>
      <c r="E244" s="123"/>
      <c r="F244" s="123"/>
      <c r="G244" s="123"/>
      <c r="H244" s="123"/>
      <c r="I244" s="123"/>
      <c r="J244" s="124"/>
      <c r="K244" s="166"/>
      <c r="L244" s="166"/>
      <c r="M244" s="165"/>
      <c r="N244" s="124"/>
      <c r="O244" s="124"/>
      <c r="P244" s="126"/>
      <c r="Q244" s="126"/>
      <c r="R244" s="126"/>
      <c r="S244" s="125"/>
      <c r="T244" s="316"/>
      <c r="U244" s="126"/>
      <c r="V244" s="126"/>
      <c r="AA244" s="176"/>
      <c r="AB244" s="291"/>
      <c r="AC244" s="291"/>
      <c r="AD244" s="291"/>
      <c r="AE244" s="291"/>
      <c r="AF244" s="291"/>
      <c r="AG244" s="291"/>
      <c r="AH244" s="291"/>
      <c r="AI244" s="291"/>
      <c r="AJ244" s="291"/>
      <c r="AK244" s="291"/>
      <c r="AL244" s="291"/>
      <c r="AM244" s="291"/>
    </row>
    <row r="245" spans="1:39" s="175" customFormat="1" ht="41.25" customHeight="1" hidden="1">
      <c r="A245" s="123"/>
      <c r="B245" s="123"/>
      <c r="C245" s="123"/>
      <c r="D245" s="123"/>
      <c r="E245" s="123"/>
      <c r="F245" s="123"/>
      <c r="G245" s="123"/>
      <c r="H245" s="123"/>
      <c r="I245" s="123"/>
      <c r="J245" s="124"/>
      <c r="K245" s="166"/>
      <c r="L245" s="166"/>
      <c r="M245" s="165"/>
      <c r="N245" s="124"/>
      <c r="O245" s="124"/>
      <c r="P245" s="126"/>
      <c r="Q245" s="126"/>
      <c r="R245" s="126"/>
      <c r="S245" s="125"/>
      <c r="T245" s="316"/>
      <c r="U245" s="126"/>
      <c r="V245" s="126"/>
      <c r="AA245" s="176"/>
      <c r="AB245" s="291"/>
      <c r="AC245" s="291"/>
      <c r="AD245" s="291"/>
      <c r="AE245" s="291"/>
      <c r="AF245" s="291"/>
      <c r="AG245" s="291"/>
      <c r="AH245" s="291"/>
      <c r="AI245" s="291"/>
      <c r="AJ245" s="291"/>
      <c r="AK245" s="291"/>
      <c r="AL245" s="291"/>
      <c r="AM245" s="291"/>
    </row>
    <row r="246" spans="1:39" s="175" customFormat="1" ht="41.25" customHeight="1" hidden="1">
      <c r="A246" s="123"/>
      <c r="B246" s="123"/>
      <c r="C246" s="123"/>
      <c r="D246" s="123"/>
      <c r="E246" s="123"/>
      <c r="F246" s="123"/>
      <c r="G246" s="123"/>
      <c r="H246" s="123"/>
      <c r="I246" s="123"/>
      <c r="J246" s="124"/>
      <c r="K246" s="166"/>
      <c r="L246" s="166"/>
      <c r="M246" s="165"/>
      <c r="N246" s="124"/>
      <c r="O246" s="124"/>
      <c r="P246" s="126"/>
      <c r="Q246" s="126"/>
      <c r="R246" s="126"/>
      <c r="S246" s="125"/>
      <c r="T246" s="316"/>
      <c r="U246" s="126"/>
      <c r="V246" s="126"/>
      <c r="AA246" s="176"/>
      <c r="AB246" s="291"/>
      <c r="AC246" s="291"/>
      <c r="AD246" s="291"/>
      <c r="AE246" s="291"/>
      <c r="AF246" s="291"/>
      <c r="AG246" s="291"/>
      <c r="AH246" s="291"/>
      <c r="AI246" s="291"/>
      <c r="AJ246" s="291"/>
      <c r="AK246" s="291"/>
      <c r="AL246" s="291"/>
      <c r="AM246" s="291"/>
    </row>
    <row r="247" spans="1:39" s="177" customFormat="1" ht="41.25" customHeight="1" hidden="1">
      <c r="A247" s="80"/>
      <c r="B247" s="80"/>
      <c r="C247" s="80"/>
      <c r="D247" s="80"/>
      <c r="E247" s="80"/>
      <c r="F247" s="80"/>
      <c r="G247" s="80"/>
      <c r="H247" s="80"/>
      <c r="I247" s="80"/>
      <c r="J247" s="124"/>
      <c r="K247" s="82"/>
      <c r="L247" s="82"/>
      <c r="M247" s="83"/>
      <c r="N247" s="81"/>
      <c r="O247" s="81"/>
      <c r="P247" s="85"/>
      <c r="Q247" s="85"/>
      <c r="R247" s="126"/>
      <c r="S247" s="125"/>
      <c r="T247" s="316"/>
      <c r="U247" s="126"/>
      <c r="V247" s="126"/>
      <c r="W247" s="175"/>
      <c r="X247" s="175"/>
      <c r="Y247" s="175"/>
      <c r="Z247" s="175"/>
      <c r="AA247" s="176"/>
      <c r="AB247" s="291"/>
      <c r="AC247" s="291"/>
      <c r="AD247" s="291"/>
      <c r="AE247" s="291"/>
      <c r="AF247" s="291"/>
      <c r="AG247" s="291"/>
      <c r="AH247" s="291"/>
      <c r="AI247" s="291"/>
      <c r="AJ247" s="398"/>
      <c r="AK247" s="398"/>
      <c r="AL247" s="398"/>
      <c r="AM247" s="398"/>
    </row>
    <row r="248" spans="1:39" s="175" customFormat="1" ht="41.25" customHeight="1" hidden="1">
      <c r="A248" s="123"/>
      <c r="B248" s="123"/>
      <c r="C248" s="123"/>
      <c r="D248" s="123"/>
      <c r="E248" s="123"/>
      <c r="F248" s="123"/>
      <c r="G248" s="123"/>
      <c r="H248" s="123"/>
      <c r="I248" s="123"/>
      <c r="J248" s="124"/>
      <c r="K248" s="166"/>
      <c r="L248" s="166"/>
      <c r="M248" s="165"/>
      <c r="N248" s="124"/>
      <c r="O248" s="124"/>
      <c r="P248" s="126"/>
      <c r="Q248" s="126"/>
      <c r="R248" s="126"/>
      <c r="S248" s="125"/>
      <c r="T248" s="316"/>
      <c r="U248" s="126"/>
      <c r="V248" s="126"/>
      <c r="AA248" s="176"/>
      <c r="AB248" s="291"/>
      <c r="AC248" s="291"/>
      <c r="AD248" s="291"/>
      <c r="AE248" s="291"/>
      <c r="AF248" s="291"/>
      <c r="AG248" s="291"/>
      <c r="AH248" s="291"/>
      <c r="AI248" s="291"/>
      <c r="AJ248" s="291"/>
      <c r="AK248" s="291"/>
      <c r="AL248" s="291"/>
      <c r="AM248" s="291"/>
    </row>
    <row r="249" spans="1:39" s="175" customFormat="1" ht="41.25" customHeight="1" hidden="1">
      <c r="A249" s="123"/>
      <c r="B249" s="123"/>
      <c r="C249" s="123"/>
      <c r="D249" s="123"/>
      <c r="E249" s="123"/>
      <c r="F249" s="123"/>
      <c r="G249" s="123"/>
      <c r="H249" s="123"/>
      <c r="I249" s="123"/>
      <c r="J249" s="124"/>
      <c r="K249" s="166"/>
      <c r="L249" s="166"/>
      <c r="M249" s="165"/>
      <c r="N249" s="124"/>
      <c r="O249" s="124"/>
      <c r="P249" s="126"/>
      <c r="Q249" s="126"/>
      <c r="R249" s="126"/>
      <c r="S249" s="125"/>
      <c r="T249" s="316"/>
      <c r="U249" s="126"/>
      <c r="V249" s="126"/>
      <c r="AA249" s="176"/>
      <c r="AB249" s="291"/>
      <c r="AC249" s="291"/>
      <c r="AD249" s="291"/>
      <c r="AE249" s="291"/>
      <c r="AF249" s="291"/>
      <c r="AG249" s="291"/>
      <c r="AH249" s="291"/>
      <c r="AI249" s="291"/>
      <c r="AJ249" s="291"/>
      <c r="AK249" s="291"/>
      <c r="AL249" s="291"/>
      <c r="AM249" s="291"/>
    </row>
    <row r="250" spans="1:39" s="175" customFormat="1" ht="41.25" customHeight="1" hidden="1">
      <c r="A250" s="123"/>
      <c r="B250" s="123"/>
      <c r="C250" s="123"/>
      <c r="D250" s="123"/>
      <c r="E250" s="123"/>
      <c r="F250" s="123"/>
      <c r="G250" s="123"/>
      <c r="H250" s="123"/>
      <c r="I250" s="123"/>
      <c r="J250" s="124"/>
      <c r="K250" s="166"/>
      <c r="L250" s="166"/>
      <c r="M250" s="165"/>
      <c r="N250" s="124"/>
      <c r="O250" s="124"/>
      <c r="P250" s="126"/>
      <c r="Q250" s="126"/>
      <c r="R250" s="126"/>
      <c r="S250" s="125"/>
      <c r="T250" s="316"/>
      <c r="U250" s="126"/>
      <c r="V250" s="126"/>
      <c r="AA250" s="176"/>
      <c r="AB250" s="291"/>
      <c r="AC250" s="291"/>
      <c r="AD250" s="291"/>
      <c r="AE250" s="291"/>
      <c r="AF250" s="291"/>
      <c r="AG250" s="291"/>
      <c r="AH250" s="291"/>
      <c r="AI250" s="291"/>
      <c r="AJ250" s="291"/>
      <c r="AK250" s="291"/>
      <c r="AL250" s="291"/>
      <c r="AM250" s="291"/>
    </row>
    <row r="251" spans="1:39" s="175" customFormat="1" ht="41.25" customHeight="1" hidden="1">
      <c r="A251" s="123"/>
      <c r="B251" s="123"/>
      <c r="C251" s="123"/>
      <c r="D251" s="123"/>
      <c r="E251" s="123"/>
      <c r="F251" s="123"/>
      <c r="G251" s="123"/>
      <c r="H251" s="123"/>
      <c r="I251" s="123"/>
      <c r="J251" s="124"/>
      <c r="K251" s="166"/>
      <c r="L251" s="166"/>
      <c r="M251" s="165"/>
      <c r="N251" s="124"/>
      <c r="O251" s="124"/>
      <c r="P251" s="126"/>
      <c r="Q251" s="126"/>
      <c r="R251" s="126"/>
      <c r="S251" s="125"/>
      <c r="T251" s="316"/>
      <c r="U251" s="126"/>
      <c r="V251" s="126"/>
      <c r="AA251" s="176"/>
      <c r="AB251" s="291"/>
      <c r="AC251" s="291"/>
      <c r="AD251" s="291"/>
      <c r="AE251" s="291"/>
      <c r="AF251" s="291"/>
      <c r="AG251" s="291"/>
      <c r="AH251" s="291"/>
      <c r="AI251" s="291"/>
      <c r="AJ251" s="291"/>
      <c r="AK251" s="291"/>
      <c r="AL251" s="291"/>
      <c r="AM251" s="291"/>
    </row>
    <row r="252" spans="1:39" s="175" customFormat="1" ht="41.25" customHeight="1" hidden="1">
      <c r="A252" s="123"/>
      <c r="B252" s="123"/>
      <c r="C252" s="123"/>
      <c r="D252" s="123"/>
      <c r="E252" s="123"/>
      <c r="F252" s="123"/>
      <c r="G252" s="123"/>
      <c r="H252" s="123"/>
      <c r="I252" s="123"/>
      <c r="J252" s="124"/>
      <c r="K252" s="166"/>
      <c r="L252" s="166"/>
      <c r="M252" s="165"/>
      <c r="N252" s="124"/>
      <c r="O252" s="124"/>
      <c r="P252" s="126"/>
      <c r="Q252" s="126"/>
      <c r="R252" s="126"/>
      <c r="S252" s="125"/>
      <c r="T252" s="316"/>
      <c r="U252" s="126"/>
      <c r="V252" s="126"/>
      <c r="AA252" s="176"/>
      <c r="AB252" s="291"/>
      <c r="AC252" s="291"/>
      <c r="AD252" s="291"/>
      <c r="AE252" s="291"/>
      <c r="AF252" s="291"/>
      <c r="AG252" s="291"/>
      <c r="AH252" s="291"/>
      <c r="AI252" s="291"/>
      <c r="AJ252" s="291"/>
      <c r="AK252" s="291"/>
      <c r="AL252" s="291"/>
      <c r="AM252" s="291"/>
    </row>
    <row r="253" spans="1:39" s="175" customFormat="1" ht="41.25" customHeight="1" hidden="1">
      <c r="A253" s="123"/>
      <c r="B253" s="123"/>
      <c r="C253" s="123"/>
      <c r="D253" s="123"/>
      <c r="E253" s="123"/>
      <c r="F253" s="123"/>
      <c r="G253" s="123"/>
      <c r="H253" s="123"/>
      <c r="I253" s="123"/>
      <c r="J253" s="124"/>
      <c r="K253" s="166"/>
      <c r="L253" s="166"/>
      <c r="M253" s="165"/>
      <c r="N253" s="124"/>
      <c r="O253" s="124"/>
      <c r="P253" s="126"/>
      <c r="Q253" s="126"/>
      <c r="R253" s="126"/>
      <c r="S253" s="125"/>
      <c r="T253" s="316"/>
      <c r="U253" s="126"/>
      <c r="V253" s="126"/>
      <c r="AA253" s="176"/>
      <c r="AB253" s="291"/>
      <c r="AC253" s="291"/>
      <c r="AD253" s="291"/>
      <c r="AE253" s="291"/>
      <c r="AF253" s="291"/>
      <c r="AG253" s="291"/>
      <c r="AH253" s="291"/>
      <c r="AI253" s="291"/>
      <c r="AJ253" s="291"/>
      <c r="AK253" s="291"/>
      <c r="AL253" s="291"/>
      <c r="AM253" s="291"/>
    </row>
    <row r="254" spans="1:39" s="175" customFormat="1" ht="41.25" customHeight="1" hidden="1">
      <c r="A254" s="123"/>
      <c r="B254" s="123"/>
      <c r="C254" s="123"/>
      <c r="D254" s="123"/>
      <c r="E254" s="123"/>
      <c r="F254" s="123"/>
      <c r="G254" s="123"/>
      <c r="H254" s="123"/>
      <c r="I254" s="123"/>
      <c r="J254" s="124"/>
      <c r="K254" s="166"/>
      <c r="L254" s="166"/>
      <c r="M254" s="165"/>
      <c r="N254" s="124"/>
      <c r="O254" s="124"/>
      <c r="P254" s="126"/>
      <c r="Q254" s="126"/>
      <c r="R254" s="126"/>
      <c r="S254" s="125"/>
      <c r="T254" s="316"/>
      <c r="U254" s="126"/>
      <c r="V254" s="126"/>
      <c r="AA254" s="176"/>
      <c r="AB254" s="291"/>
      <c r="AC254" s="291"/>
      <c r="AD254" s="291"/>
      <c r="AE254" s="291"/>
      <c r="AF254" s="291"/>
      <c r="AG254" s="291"/>
      <c r="AH254" s="291"/>
      <c r="AI254" s="291"/>
      <c r="AJ254" s="291"/>
      <c r="AK254" s="291"/>
      <c r="AL254" s="291"/>
      <c r="AM254" s="291"/>
    </row>
    <row r="255" spans="1:39" s="177" customFormat="1" ht="41.25" customHeight="1" hidden="1">
      <c r="A255" s="80"/>
      <c r="B255" s="80"/>
      <c r="C255" s="80"/>
      <c r="D255" s="80"/>
      <c r="E255" s="80"/>
      <c r="F255" s="80"/>
      <c r="G255" s="80"/>
      <c r="H255" s="80"/>
      <c r="I255" s="80"/>
      <c r="J255" s="124"/>
      <c r="K255" s="82"/>
      <c r="L255" s="82"/>
      <c r="M255" s="83"/>
      <c r="N255" s="81"/>
      <c r="O255" s="81"/>
      <c r="P255" s="85"/>
      <c r="Q255" s="85"/>
      <c r="R255" s="126"/>
      <c r="S255" s="125"/>
      <c r="T255" s="316"/>
      <c r="U255" s="126"/>
      <c r="V255" s="126"/>
      <c r="W255" s="175"/>
      <c r="X255" s="175"/>
      <c r="Y255" s="175"/>
      <c r="Z255" s="175"/>
      <c r="AA255" s="176"/>
      <c r="AB255" s="291"/>
      <c r="AC255" s="291"/>
      <c r="AD255" s="291"/>
      <c r="AE255" s="291"/>
      <c r="AF255" s="291"/>
      <c r="AG255" s="291"/>
      <c r="AH255" s="291"/>
      <c r="AI255" s="291"/>
      <c r="AJ255" s="398"/>
      <c r="AK255" s="398"/>
      <c r="AL255" s="398"/>
      <c r="AM255" s="398"/>
    </row>
    <row r="256" spans="1:39" s="175" customFormat="1" ht="41.25" customHeight="1" hidden="1">
      <c r="A256" s="123"/>
      <c r="B256" s="123"/>
      <c r="C256" s="123"/>
      <c r="D256" s="123"/>
      <c r="E256" s="123"/>
      <c r="F256" s="123"/>
      <c r="G256" s="123"/>
      <c r="H256" s="123"/>
      <c r="I256" s="123"/>
      <c r="J256" s="124"/>
      <c r="K256" s="166"/>
      <c r="L256" s="166"/>
      <c r="M256" s="165"/>
      <c r="N256" s="124"/>
      <c r="O256" s="124"/>
      <c r="P256" s="126"/>
      <c r="Q256" s="126"/>
      <c r="R256" s="126"/>
      <c r="S256" s="125"/>
      <c r="T256" s="316"/>
      <c r="U256" s="126"/>
      <c r="V256" s="126"/>
      <c r="AA256" s="176"/>
      <c r="AB256" s="291"/>
      <c r="AC256" s="291"/>
      <c r="AD256" s="291"/>
      <c r="AE256" s="291"/>
      <c r="AF256" s="291"/>
      <c r="AG256" s="291"/>
      <c r="AH256" s="291"/>
      <c r="AI256" s="291"/>
      <c r="AJ256" s="291"/>
      <c r="AK256" s="291"/>
      <c r="AL256" s="291"/>
      <c r="AM256" s="291"/>
    </row>
    <row r="257" spans="1:39" s="175" customFormat="1" ht="41.25" customHeight="1" hidden="1">
      <c r="A257" s="123"/>
      <c r="B257" s="123"/>
      <c r="C257" s="123"/>
      <c r="D257" s="123"/>
      <c r="E257" s="123"/>
      <c r="F257" s="123"/>
      <c r="G257" s="123"/>
      <c r="H257" s="123"/>
      <c r="I257" s="123"/>
      <c r="J257" s="124"/>
      <c r="K257" s="166"/>
      <c r="L257" s="166"/>
      <c r="M257" s="165"/>
      <c r="N257" s="124"/>
      <c r="O257" s="124"/>
      <c r="P257" s="126"/>
      <c r="Q257" s="126"/>
      <c r="R257" s="126"/>
      <c r="S257" s="125"/>
      <c r="T257" s="316"/>
      <c r="U257" s="126"/>
      <c r="V257" s="126"/>
      <c r="AA257" s="176"/>
      <c r="AB257" s="291"/>
      <c r="AC257" s="291"/>
      <c r="AD257" s="291"/>
      <c r="AE257" s="291"/>
      <c r="AF257" s="291"/>
      <c r="AG257" s="291"/>
      <c r="AH257" s="291"/>
      <c r="AI257" s="291"/>
      <c r="AJ257" s="291"/>
      <c r="AK257" s="291"/>
      <c r="AL257" s="291"/>
      <c r="AM257" s="291"/>
    </row>
    <row r="258" spans="1:39" s="175" customFormat="1" ht="41.25" customHeight="1" hidden="1">
      <c r="A258" s="123"/>
      <c r="B258" s="123"/>
      <c r="C258" s="123"/>
      <c r="D258" s="123"/>
      <c r="E258" s="123"/>
      <c r="F258" s="123"/>
      <c r="G258" s="123"/>
      <c r="H258" s="123"/>
      <c r="I258" s="123"/>
      <c r="J258" s="124"/>
      <c r="K258" s="166"/>
      <c r="L258" s="166"/>
      <c r="M258" s="165"/>
      <c r="N258" s="124"/>
      <c r="O258" s="124"/>
      <c r="P258" s="126"/>
      <c r="Q258" s="126"/>
      <c r="R258" s="126"/>
      <c r="S258" s="125"/>
      <c r="T258" s="316"/>
      <c r="U258" s="126"/>
      <c r="V258" s="126"/>
      <c r="AA258" s="176"/>
      <c r="AB258" s="291"/>
      <c r="AC258" s="291"/>
      <c r="AD258" s="291"/>
      <c r="AE258" s="291"/>
      <c r="AF258" s="291"/>
      <c r="AG258" s="291"/>
      <c r="AH258" s="291"/>
      <c r="AI258" s="291"/>
      <c r="AJ258" s="291"/>
      <c r="AK258" s="291"/>
      <c r="AL258" s="291"/>
      <c r="AM258" s="291"/>
    </row>
    <row r="259" spans="1:39" s="175" customFormat="1" ht="41.25" customHeight="1" hidden="1">
      <c r="A259" s="123"/>
      <c r="B259" s="123"/>
      <c r="C259" s="123"/>
      <c r="D259" s="123"/>
      <c r="E259" s="123"/>
      <c r="F259" s="123"/>
      <c r="G259" s="123"/>
      <c r="H259" s="123"/>
      <c r="I259" s="123"/>
      <c r="J259" s="124"/>
      <c r="K259" s="166"/>
      <c r="L259" s="166"/>
      <c r="M259" s="165"/>
      <c r="N259" s="124"/>
      <c r="O259" s="124"/>
      <c r="P259" s="126"/>
      <c r="Q259" s="126"/>
      <c r="R259" s="126"/>
      <c r="S259" s="125"/>
      <c r="T259" s="316"/>
      <c r="U259" s="126"/>
      <c r="V259" s="126"/>
      <c r="AA259" s="176"/>
      <c r="AB259" s="291"/>
      <c r="AC259" s="291"/>
      <c r="AD259" s="291"/>
      <c r="AE259" s="291"/>
      <c r="AF259" s="291"/>
      <c r="AG259" s="291"/>
      <c r="AH259" s="291"/>
      <c r="AI259" s="291"/>
      <c r="AJ259" s="291"/>
      <c r="AK259" s="291"/>
      <c r="AL259" s="291"/>
      <c r="AM259" s="291"/>
    </row>
    <row r="260" spans="1:39" s="175" customFormat="1" ht="41.25" customHeight="1" hidden="1">
      <c r="A260" s="123"/>
      <c r="B260" s="123"/>
      <c r="C260" s="123"/>
      <c r="D260" s="123"/>
      <c r="E260" s="123"/>
      <c r="F260" s="123"/>
      <c r="G260" s="123"/>
      <c r="H260" s="123"/>
      <c r="I260" s="123"/>
      <c r="J260" s="124"/>
      <c r="K260" s="166"/>
      <c r="L260" s="166"/>
      <c r="M260" s="165"/>
      <c r="N260" s="124"/>
      <c r="O260" s="124"/>
      <c r="P260" s="126"/>
      <c r="Q260" s="126"/>
      <c r="R260" s="126"/>
      <c r="S260" s="125"/>
      <c r="T260" s="316"/>
      <c r="U260" s="126"/>
      <c r="V260" s="126"/>
      <c r="AA260" s="176"/>
      <c r="AB260" s="291"/>
      <c r="AC260" s="291"/>
      <c r="AD260" s="291"/>
      <c r="AE260" s="291"/>
      <c r="AF260" s="291"/>
      <c r="AG260" s="291"/>
      <c r="AH260" s="291"/>
      <c r="AI260" s="291"/>
      <c r="AJ260" s="291"/>
      <c r="AK260" s="291"/>
      <c r="AL260" s="291"/>
      <c r="AM260" s="291"/>
    </row>
    <row r="261" spans="1:39" s="175" customFormat="1" ht="41.25" customHeight="1" hidden="1">
      <c r="A261" s="123"/>
      <c r="B261" s="123"/>
      <c r="C261" s="123"/>
      <c r="D261" s="123"/>
      <c r="E261" s="123"/>
      <c r="F261" s="123"/>
      <c r="G261" s="123"/>
      <c r="H261" s="123"/>
      <c r="I261" s="123"/>
      <c r="J261" s="124"/>
      <c r="K261" s="166"/>
      <c r="L261" s="166"/>
      <c r="M261" s="165"/>
      <c r="N261" s="124"/>
      <c r="O261" s="124"/>
      <c r="P261" s="126"/>
      <c r="Q261" s="126"/>
      <c r="R261" s="126"/>
      <c r="S261" s="125"/>
      <c r="T261" s="316"/>
      <c r="U261" s="126"/>
      <c r="V261" s="126"/>
      <c r="AA261" s="176"/>
      <c r="AB261" s="291"/>
      <c r="AC261" s="291"/>
      <c r="AD261" s="291"/>
      <c r="AE261" s="291"/>
      <c r="AF261" s="291"/>
      <c r="AG261" s="291"/>
      <c r="AH261" s="291"/>
      <c r="AI261" s="291"/>
      <c r="AJ261" s="291"/>
      <c r="AK261" s="291"/>
      <c r="AL261" s="291"/>
      <c r="AM261" s="291"/>
    </row>
    <row r="262" spans="1:39" s="175" customFormat="1" ht="41.25" customHeight="1" hidden="1">
      <c r="A262" s="123"/>
      <c r="B262" s="123"/>
      <c r="C262" s="123"/>
      <c r="D262" s="123"/>
      <c r="E262" s="123"/>
      <c r="F262" s="123"/>
      <c r="G262" s="123"/>
      <c r="H262" s="123"/>
      <c r="I262" s="123"/>
      <c r="J262" s="124"/>
      <c r="K262" s="166"/>
      <c r="L262" s="166"/>
      <c r="M262" s="165"/>
      <c r="N262" s="124"/>
      <c r="O262" s="124"/>
      <c r="P262" s="126"/>
      <c r="Q262" s="126"/>
      <c r="R262" s="126"/>
      <c r="S262" s="125"/>
      <c r="T262" s="316"/>
      <c r="U262" s="126"/>
      <c r="V262" s="126"/>
      <c r="AA262" s="176"/>
      <c r="AB262" s="291"/>
      <c r="AC262" s="291"/>
      <c r="AD262" s="291"/>
      <c r="AE262" s="291"/>
      <c r="AF262" s="291"/>
      <c r="AG262" s="291"/>
      <c r="AH262" s="291"/>
      <c r="AI262" s="291"/>
      <c r="AJ262" s="291"/>
      <c r="AK262" s="291"/>
      <c r="AL262" s="291"/>
      <c r="AM262" s="291"/>
    </row>
    <row r="263" spans="1:39" s="175" customFormat="1" ht="41.25" customHeight="1" hidden="1">
      <c r="A263" s="123"/>
      <c r="B263" s="123"/>
      <c r="C263" s="123"/>
      <c r="D263" s="123"/>
      <c r="E263" s="123"/>
      <c r="F263" s="123"/>
      <c r="G263" s="123"/>
      <c r="H263" s="123"/>
      <c r="I263" s="123"/>
      <c r="J263" s="124"/>
      <c r="K263" s="166"/>
      <c r="L263" s="166"/>
      <c r="M263" s="165"/>
      <c r="N263" s="124"/>
      <c r="O263" s="124"/>
      <c r="P263" s="126"/>
      <c r="Q263" s="126"/>
      <c r="R263" s="126"/>
      <c r="S263" s="125"/>
      <c r="T263" s="316"/>
      <c r="U263" s="126"/>
      <c r="V263" s="126"/>
      <c r="AA263" s="176"/>
      <c r="AB263" s="291"/>
      <c r="AC263" s="291"/>
      <c r="AD263" s="291"/>
      <c r="AE263" s="291"/>
      <c r="AF263" s="291"/>
      <c r="AG263" s="291"/>
      <c r="AH263" s="291"/>
      <c r="AI263" s="291"/>
      <c r="AJ263" s="291"/>
      <c r="AK263" s="291"/>
      <c r="AL263" s="291"/>
      <c r="AM263" s="291"/>
    </row>
    <row r="264" spans="1:39" s="175" customFormat="1" ht="41.25" customHeight="1" hidden="1">
      <c r="A264" s="123"/>
      <c r="B264" s="123"/>
      <c r="C264" s="123"/>
      <c r="D264" s="123"/>
      <c r="E264" s="123"/>
      <c r="F264" s="123"/>
      <c r="G264" s="123"/>
      <c r="H264" s="123"/>
      <c r="I264" s="123"/>
      <c r="J264" s="124"/>
      <c r="K264" s="166"/>
      <c r="L264" s="166"/>
      <c r="M264" s="165"/>
      <c r="N264" s="124"/>
      <c r="O264" s="124"/>
      <c r="P264" s="126"/>
      <c r="Q264" s="126"/>
      <c r="R264" s="126"/>
      <c r="S264" s="125"/>
      <c r="T264" s="316"/>
      <c r="U264" s="126"/>
      <c r="V264" s="126"/>
      <c r="AA264" s="176"/>
      <c r="AB264" s="291"/>
      <c r="AC264" s="291"/>
      <c r="AD264" s="291"/>
      <c r="AE264" s="291"/>
      <c r="AF264" s="291"/>
      <c r="AG264" s="291"/>
      <c r="AH264" s="291"/>
      <c r="AI264" s="291"/>
      <c r="AJ264" s="291"/>
      <c r="AK264" s="291"/>
      <c r="AL264" s="291"/>
      <c r="AM264" s="291"/>
    </row>
    <row r="265" spans="1:39" s="175" customFormat="1" ht="41.25" customHeight="1" hidden="1">
      <c r="A265" s="123"/>
      <c r="B265" s="123"/>
      <c r="C265" s="123"/>
      <c r="D265" s="123"/>
      <c r="E265" s="123"/>
      <c r="F265" s="123"/>
      <c r="G265" s="123"/>
      <c r="H265" s="123"/>
      <c r="I265" s="123"/>
      <c r="J265" s="124"/>
      <c r="K265" s="166"/>
      <c r="L265" s="166"/>
      <c r="M265" s="165"/>
      <c r="N265" s="124"/>
      <c r="O265" s="124"/>
      <c r="P265" s="126"/>
      <c r="Q265" s="126"/>
      <c r="R265" s="126"/>
      <c r="S265" s="125"/>
      <c r="T265" s="316"/>
      <c r="U265" s="126"/>
      <c r="V265" s="126"/>
      <c r="AA265" s="176"/>
      <c r="AB265" s="291"/>
      <c r="AC265" s="291"/>
      <c r="AD265" s="291"/>
      <c r="AE265" s="291"/>
      <c r="AF265" s="291"/>
      <c r="AG265" s="291"/>
      <c r="AH265" s="291"/>
      <c r="AI265" s="291"/>
      <c r="AJ265" s="291"/>
      <c r="AK265" s="291"/>
      <c r="AL265" s="291"/>
      <c r="AM265" s="291"/>
    </row>
    <row r="266" spans="1:39" s="175" customFormat="1" ht="41.25" customHeight="1" hidden="1">
      <c r="A266" s="123"/>
      <c r="B266" s="123"/>
      <c r="C266" s="123"/>
      <c r="D266" s="123"/>
      <c r="E266" s="123"/>
      <c r="F266" s="123"/>
      <c r="G266" s="123"/>
      <c r="H266" s="123"/>
      <c r="I266" s="123"/>
      <c r="J266" s="124"/>
      <c r="K266" s="166"/>
      <c r="L266" s="166"/>
      <c r="M266" s="165"/>
      <c r="N266" s="124"/>
      <c r="O266" s="124"/>
      <c r="P266" s="126"/>
      <c r="Q266" s="126"/>
      <c r="R266" s="126"/>
      <c r="S266" s="125"/>
      <c r="T266" s="316"/>
      <c r="U266" s="126"/>
      <c r="V266" s="126"/>
      <c r="AA266" s="176"/>
      <c r="AB266" s="291"/>
      <c r="AC266" s="291"/>
      <c r="AD266" s="291"/>
      <c r="AE266" s="291"/>
      <c r="AF266" s="291"/>
      <c r="AG266" s="291"/>
      <c r="AH266" s="291"/>
      <c r="AI266" s="291"/>
      <c r="AJ266" s="291"/>
      <c r="AK266" s="291"/>
      <c r="AL266" s="291"/>
      <c r="AM266" s="291"/>
    </row>
    <row r="267" spans="1:39" s="175" customFormat="1" ht="41.25" customHeight="1" hidden="1">
      <c r="A267" s="123"/>
      <c r="B267" s="123"/>
      <c r="C267" s="123"/>
      <c r="D267" s="123"/>
      <c r="E267" s="123"/>
      <c r="F267" s="123"/>
      <c r="G267" s="123"/>
      <c r="H267" s="123"/>
      <c r="I267" s="123"/>
      <c r="J267" s="124"/>
      <c r="K267" s="166"/>
      <c r="L267" s="166"/>
      <c r="M267" s="165"/>
      <c r="N267" s="124"/>
      <c r="O267" s="124"/>
      <c r="P267" s="126"/>
      <c r="Q267" s="126"/>
      <c r="R267" s="126"/>
      <c r="S267" s="125"/>
      <c r="T267" s="316"/>
      <c r="U267" s="126"/>
      <c r="V267" s="126"/>
      <c r="AA267" s="176"/>
      <c r="AB267" s="291"/>
      <c r="AC267" s="291"/>
      <c r="AD267" s="291"/>
      <c r="AE267" s="291"/>
      <c r="AF267" s="291"/>
      <c r="AG267" s="291"/>
      <c r="AH267" s="291"/>
      <c r="AI267" s="291"/>
      <c r="AJ267" s="291"/>
      <c r="AK267" s="291"/>
      <c r="AL267" s="291"/>
      <c r="AM267" s="291"/>
    </row>
    <row r="268" spans="1:39" s="175" customFormat="1" ht="41.25" customHeight="1" hidden="1">
      <c r="A268" s="123"/>
      <c r="B268" s="123"/>
      <c r="C268" s="123"/>
      <c r="D268" s="123"/>
      <c r="E268" s="123"/>
      <c r="F268" s="123"/>
      <c r="G268" s="123"/>
      <c r="H268" s="123"/>
      <c r="I268" s="123"/>
      <c r="J268" s="124"/>
      <c r="K268" s="166"/>
      <c r="L268" s="166"/>
      <c r="M268" s="165"/>
      <c r="N268" s="124"/>
      <c r="O268" s="124"/>
      <c r="P268" s="126"/>
      <c r="Q268" s="126"/>
      <c r="R268" s="126"/>
      <c r="S268" s="125"/>
      <c r="T268" s="316"/>
      <c r="U268" s="126"/>
      <c r="V268" s="126"/>
      <c r="AA268" s="176"/>
      <c r="AB268" s="291"/>
      <c r="AC268" s="291"/>
      <c r="AD268" s="291"/>
      <c r="AE268" s="291"/>
      <c r="AF268" s="291"/>
      <c r="AG268" s="291"/>
      <c r="AH268" s="291"/>
      <c r="AI268" s="291"/>
      <c r="AJ268" s="291"/>
      <c r="AK268" s="291"/>
      <c r="AL268" s="291"/>
      <c r="AM268" s="291"/>
    </row>
    <row r="269" spans="1:39" s="175" customFormat="1" ht="41.25" customHeight="1" hidden="1">
      <c r="A269" s="123"/>
      <c r="B269" s="123"/>
      <c r="C269" s="123"/>
      <c r="D269" s="123"/>
      <c r="E269" s="123"/>
      <c r="F269" s="123"/>
      <c r="G269" s="123"/>
      <c r="H269" s="123"/>
      <c r="I269" s="123"/>
      <c r="J269" s="124"/>
      <c r="K269" s="166"/>
      <c r="L269" s="166"/>
      <c r="M269" s="165"/>
      <c r="N269" s="124"/>
      <c r="O269" s="124"/>
      <c r="P269" s="126"/>
      <c r="Q269" s="126"/>
      <c r="R269" s="126"/>
      <c r="S269" s="125"/>
      <c r="T269" s="316"/>
      <c r="U269" s="126"/>
      <c r="V269" s="126"/>
      <c r="AA269" s="176"/>
      <c r="AB269" s="291"/>
      <c r="AC269" s="291"/>
      <c r="AD269" s="291"/>
      <c r="AE269" s="291"/>
      <c r="AF269" s="291"/>
      <c r="AG269" s="291"/>
      <c r="AH269" s="291"/>
      <c r="AI269" s="291"/>
      <c r="AJ269" s="291"/>
      <c r="AK269" s="291"/>
      <c r="AL269" s="291"/>
      <c r="AM269" s="291"/>
    </row>
    <row r="270" spans="1:39" s="175" customFormat="1" ht="41.25" customHeight="1" hidden="1">
      <c r="A270" s="123"/>
      <c r="B270" s="123"/>
      <c r="C270" s="123"/>
      <c r="D270" s="123"/>
      <c r="E270" s="123"/>
      <c r="F270" s="123"/>
      <c r="G270" s="123"/>
      <c r="H270" s="123"/>
      <c r="I270" s="123"/>
      <c r="J270" s="124"/>
      <c r="K270" s="166"/>
      <c r="L270" s="166"/>
      <c r="M270" s="165"/>
      <c r="N270" s="124"/>
      <c r="O270" s="124"/>
      <c r="P270" s="126"/>
      <c r="Q270" s="126"/>
      <c r="R270" s="126"/>
      <c r="S270" s="125"/>
      <c r="T270" s="316"/>
      <c r="U270" s="126"/>
      <c r="V270" s="126"/>
      <c r="AA270" s="176"/>
      <c r="AB270" s="291"/>
      <c r="AC270" s="291"/>
      <c r="AD270" s="291"/>
      <c r="AE270" s="291"/>
      <c r="AF270" s="291"/>
      <c r="AG270" s="291"/>
      <c r="AH270" s="291"/>
      <c r="AI270" s="291"/>
      <c r="AJ270" s="291"/>
      <c r="AK270" s="291"/>
      <c r="AL270" s="291"/>
      <c r="AM270" s="291"/>
    </row>
    <row r="271" spans="1:39" s="175" customFormat="1" ht="41.25" customHeight="1" hidden="1">
      <c r="A271" s="123"/>
      <c r="B271" s="123"/>
      <c r="C271" s="123"/>
      <c r="D271" s="123"/>
      <c r="E271" s="123"/>
      <c r="F271" s="123"/>
      <c r="G271" s="123"/>
      <c r="H271" s="123"/>
      <c r="I271" s="123"/>
      <c r="J271" s="124"/>
      <c r="K271" s="166"/>
      <c r="L271" s="166"/>
      <c r="M271" s="165"/>
      <c r="N271" s="124"/>
      <c r="O271" s="124"/>
      <c r="P271" s="126"/>
      <c r="Q271" s="126"/>
      <c r="R271" s="126"/>
      <c r="S271" s="125"/>
      <c r="T271" s="316"/>
      <c r="U271" s="126"/>
      <c r="V271" s="126"/>
      <c r="AA271" s="176"/>
      <c r="AB271" s="291"/>
      <c r="AC271" s="291"/>
      <c r="AD271" s="291"/>
      <c r="AE271" s="291"/>
      <c r="AF271" s="291"/>
      <c r="AG271" s="291"/>
      <c r="AH271" s="291"/>
      <c r="AI271" s="291"/>
      <c r="AJ271" s="291"/>
      <c r="AK271" s="291"/>
      <c r="AL271" s="291"/>
      <c r="AM271" s="291"/>
    </row>
    <row r="272" spans="1:39" s="175" customFormat="1" ht="41.25" customHeight="1" hidden="1">
      <c r="A272" s="123"/>
      <c r="B272" s="123"/>
      <c r="C272" s="123"/>
      <c r="D272" s="123"/>
      <c r="E272" s="123"/>
      <c r="F272" s="123"/>
      <c r="G272" s="123"/>
      <c r="H272" s="123"/>
      <c r="I272" s="123"/>
      <c r="J272" s="124"/>
      <c r="K272" s="166"/>
      <c r="L272" s="166"/>
      <c r="M272" s="165"/>
      <c r="N272" s="124"/>
      <c r="O272" s="124"/>
      <c r="P272" s="126"/>
      <c r="Q272" s="126"/>
      <c r="R272" s="126"/>
      <c r="S272" s="125"/>
      <c r="T272" s="316"/>
      <c r="U272" s="126"/>
      <c r="V272" s="126"/>
      <c r="AA272" s="176"/>
      <c r="AB272" s="291"/>
      <c r="AC272" s="291"/>
      <c r="AD272" s="291"/>
      <c r="AE272" s="291"/>
      <c r="AF272" s="291"/>
      <c r="AG272" s="291"/>
      <c r="AH272" s="291"/>
      <c r="AI272" s="291"/>
      <c r="AJ272" s="291"/>
      <c r="AK272" s="291"/>
      <c r="AL272" s="291"/>
      <c r="AM272" s="291"/>
    </row>
    <row r="273" spans="1:39" s="175" customFormat="1" ht="41.25" customHeight="1" hidden="1">
      <c r="A273" s="123"/>
      <c r="B273" s="123"/>
      <c r="C273" s="123"/>
      <c r="D273" s="123"/>
      <c r="E273" s="123"/>
      <c r="F273" s="123"/>
      <c r="G273" s="123"/>
      <c r="H273" s="123"/>
      <c r="I273" s="123"/>
      <c r="J273" s="124"/>
      <c r="K273" s="166"/>
      <c r="L273" s="166"/>
      <c r="M273" s="165"/>
      <c r="N273" s="124"/>
      <c r="O273" s="124"/>
      <c r="P273" s="126"/>
      <c r="Q273" s="126"/>
      <c r="R273" s="126"/>
      <c r="S273" s="125"/>
      <c r="T273" s="316"/>
      <c r="U273" s="126"/>
      <c r="V273" s="126"/>
      <c r="AA273" s="176"/>
      <c r="AB273" s="291"/>
      <c r="AC273" s="291"/>
      <c r="AD273" s="291"/>
      <c r="AE273" s="291"/>
      <c r="AF273" s="291"/>
      <c r="AG273" s="291"/>
      <c r="AH273" s="291"/>
      <c r="AI273" s="291"/>
      <c r="AJ273" s="291"/>
      <c r="AK273" s="291"/>
      <c r="AL273" s="291"/>
      <c r="AM273" s="291"/>
    </row>
    <row r="274" spans="1:39" s="175" customFormat="1" ht="41.25" customHeight="1" hidden="1">
      <c r="A274" s="123"/>
      <c r="B274" s="123"/>
      <c r="C274" s="123"/>
      <c r="D274" s="123"/>
      <c r="E274" s="123"/>
      <c r="F274" s="123"/>
      <c r="G274" s="123"/>
      <c r="H274" s="123"/>
      <c r="I274" s="123"/>
      <c r="J274" s="124"/>
      <c r="K274" s="166"/>
      <c r="L274" s="166"/>
      <c r="M274" s="165"/>
      <c r="N274" s="124"/>
      <c r="O274" s="124"/>
      <c r="P274" s="126"/>
      <c r="Q274" s="126"/>
      <c r="R274" s="126"/>
      <c r="S274" s="125"/>
      <c r="T274" s="316"/>
      <c r="U274" s="126"/>
      <c r="V274" s="126"/>
      <c r="AA274" s="176"/>
      <c r="AB274" s="291"/>
      <c r="AC274" s="291"/>
      <c r="AD274" s="291"/>
      <c r="AE274" s="291"/>
      <c r="AF274" s="291"/>
      <c r="AG274" s="291"/>
      <c r="AH274" s="291"/>
      <c r="AI274" s="291"/>
      <c r="AJ274" s="291"/>
      <c r="AK274" s="291"/>
      <c r="AL274" s="291"/>
      <c r="AM274" s="291"/>
    </row>
    <row r="275" spans="1:39" s="175" customFormat="1" ht="41.25" customHeight="1" hidden="1">
      <c r="A275" s="123"/>
      <c r="B275" s="123"/>
      <c r="C275" s="123"/>
      <c r="D275" s="123"/>
      <c r="E275" s="123"/>
      <c r="F275" s="123"/>
      <c r="G275" s="123"/>
      <c r="H275" s="123"/>
      <c r="I275" s="123"/>
      <c r="J275" s="124"/>
      <c r="K275" s="166"/>
      <c r="L275" s="166"/>
      <c r="M275" s="165"/>
      <c r="N275" s="124"/>
      <c r="O275" s="124"/>
      <c r="P275" s="126"/>
      <c r="Q275" s="126"/>
      <c r="R275" s="126"/>
      <c r="S275" s="125"/>
      <c r="T275" s="316"/>
      <c r="U275" s="126"/>
      <c r="V275" s="126"/>
      <c r="AA275" s="176"/>
      <c r="AB275" s="291"/>
      <c r="AC275" s="291"/>
      <c r="AD275" s="291"/>
      <c r="AE275" s="291"/>
      <c r="AF275" s="291"/>
      <c r="AG275" s="291"/>
      <c r="AH275" s="291"/>
      <c r="AI275" s="291"/>
      <c r="AJ275" s="291"/>
      <c r="AK275" s="291"/>
      <c r="AL275" s="291"/>
      <c r="AM275" s="291"/>
    </row>
    <row r="276" spans="1:39" s="175" customFormat="1" ht="41.25" customHeight="1" hidden="1">
      <c r="A276" s="123"/>
      <c r="B276" s="123"/>
      <c r="C276" s="123"/>
      <c r="D276" s="123"/>
      <c r="E276" s="123"/>
      <c r="F276" s="123"/>
      <c r="G276" s="123"/>
      <c r="H276" s="123"/>
      <c r="I276" s="123"/>
      <c r="J276" s="124"/>
      <c r="K276" s="166"/>
      <c r="L276" s="166"/>
      <c r="M276" s="165"/>
      <c r="N276" s="124"/>
      <c r="O276" s="124"/>
      <c r="P276" s="126"/>
      <c r="Q276" s="126"/>
      <c r="R276" s="126"/>
      <c r="S276" s="125"/>
      <c r="T276" s="316"/>
      <c r="U276" s="126"/>
      <c r="V276" s="126"/>
      <c r="AA276" s="176"/>
      <c r="AB276" s="291"/>
      <c r="AC276" s="291"/>
      <c r="AD276" s="291"/>
      <c r="AE276" s="291"/>
      <c r="AF276" s="291"/>
      <c r="AG276" s="291"/>
      <c r="AH276" s="291"/>
      <c r="AI276" s="291"/>
      <c r="AJ276" s="291"/>
      <c r="AK276" s="291"/>
      <c r="AL276" s="291"/>
      <c r="AM276" s="291"/>
    </row>
    <row r="277" spans="1:39" s="175" customFormat="1" ht="41.25" customHeight="1" hidden="1">
      <c r="A277" s="123"/>
      <c r="B277" s="123"/>
      <c r="C277" s="123"/>
      <c r="D277" s="123"/>
      <c r="E277" s="123"/>
      <c r="F277" s="123"/>
      <c r="G277" s="123"/>
      <c r="H277" s="123"/>
      <c r="I277" s="123"/>
      <c r="J277" s="124"/>
      <c r="K277" s="166"/>
      <c r="L277" s="166"/>
      <c r="M277" s="165"/>
      <c r="N277" s="124"/>
      <c r="O277" s="124"/>
      <c r="P277" s="126"/>
      <c r="Q277" s="126"/>
      <c r="R277" s="126"/>
      <c r="S277" s="125"/>
      <c r="T277" s="316"/>
      <c r="U277" s="126"/>
      <c r="V277" s="126"/>
      <c r="AA277" s="176"/>
      <c r="AB277" s="291"/>
      <c r="AC277" s="291"/>
      <c r="AD277" s="291"/>
      <c r="AE277" s="291"/>
      <c r="AF277" s="291"/>
      <c r="AG277" s="291"/>
      <c r="AH277" s="291"/>
      <c r="AI277" s="291"/>
      <c r="AJ277" s="291"/>
      <c r="AK277" s="291"/>
      <c r="AL277" s="291"/>
      <c r="AM277" s="291"/>
    </row>
    <row r="278" spans="1:39" s="175" customFormat="1" ht="41.25" customHeight="1" hidden="1">
      <c r="A278" s="123"/>
      <c r="B278" s="123"/>
      <c r="C278" s="123"/>
      <c r="D278" s="123"/>
      <c r="E278" s="123"/>
      <c r="F278" s="123"/>
      <c r="G278" s="123"/>
      <c r="H278" s="123"/>
      <c r="I278" s="123"/>
      <c r="J278" s="124"/>
      <c r="K278" s="166"/>
      <c r="L278" s="166"/>
      <c r="M278" s="165"/>
      <c r="N278" s="124"/>
      <c r="O278" s="124"/>
      <c r="P278" s="126"/>
      <c r="Q278" s="126"/>
      <c r="R278" s="126"/>
      <c r="S278" s="125"/>
      <c r="T278" s="316"/>
      <c r="U278" s="126"/>
      <c r="V278" s="126"/>
      <c r="AA278" s="176"/>
      <c r="AB278" s="291"/>
      <c r="AC278" s="291"/>
      <c r="AD278" s="291"/>
      <c r="AE278" s="291"/>
      <c r="AF278" s="291"/>
      <c r="AG278" s="291"/>
      <c r="AH278" s="291"/>
      <c r="AI278" s="291"/>
      <c r="AJ278" s="291"/>
      <c r="AK278" s="291"/>
      <c r="AL278" s="291"/>
      <c r="AM278" s="291"/>
    </row>
    <row r="279" spans="1:39" s="175" customFormat="1" ht="41.25" customHeight="1" hidden="1">
      <c r="A279" s="123"/>
      <c r="B279" s="123"/>
      <c r="C279" s="123"/>
      <c r="D279" s="123"/>
      <c r="E279" s="123"/>
      <c r="F279" s="123"/>
      <c r="G279" s="123"/>
      <c r="H279" s="123"/>
      <c r="I279" s="123"/>
      <c r="J279" s="124"/>
      <c r="K279" s="166"/>
      <c r="L279" s="166"/>
      <c r="M279" s="165"/>
      <c r="N279" s="124"/>
      <c r="O279" s="124"/>
      <c r="P279" s="126"/>
      <c r="Q279" s="126"/>
      <c r="R279" s="126"/>
      <c r="S279" s="125"/>
      <c r="T279" s="316"/>
      <c r="U279" s="126"/>
      <c r="V279" s="126"/>
      <c r="AA279" s="176"/>
      <c r="AB279" s="291"/>
      <c r="AC279" s="291"/>
      <c r="AD279" s="291"/>
      <c r="AE279" s="291"/>
      <c r="AF279" s="291"/>
      <c r="AG279" s="291"/>
      <c r="AH279" s="291"/>
      <c r="AI279" s="291"/>
      <c r="AJ279" s="291"/>
      <c r="AK279" s="291"/>
      <c r="AL279" s="291"/>
      <c r="AM279" s="291"/>
    </row>
    <row r="280" spans="1:39" s="177" customFormat="1" ht="41.25" customHeight="1" hidden="1">
      <c r="A280" s="80"/>
      <c r="B280" s="80"/>
      <c r="C280" s="80"/>
      <c r="D280" s="80"/>
      <c r="E280" s="80"/>
      <c r="F280" s="80"/>
      <c r="G280" s="80"/>
      <c r="H280" s="80"/>
      <c r="I280" s="80"/>
      <c r="J280" s="124"/>
      <c r="K280" s="82"/>
      <c r="L280" s="82"/>
      <c r="M280" s="83"/>
      <c r="N280" s="81"/>
      <c r="O280" s="81"/>
      <c r="P280" s="85"/>
      <c r="Q280" s="85"/>
      <c r="R280" s="126"/>
      <c r="S280" s="125"/>
      <c r="T280" s="316"/>
      <c r="U280" s="126"/>
      <c r="V280" s="126"/>
      <c r="W280" s="175"/>
      <c r="X280" s="175"/>
      <c r="Y280" s="175"/>
      <c r="Z280" s="175"/>
      <c r="AA280" s="176"/>
      <c r="AB280" s="291"/>
      <c r="AC280" s="291"/>
      <c r="AD280" s="291"/>
      <c r="AE280" s="291"/>
      <c r="AF280" s="291"/>
      <c r="AG280" s="291"/>
      <c r="AH280" s="291"/>
      <c r="AI280" s="291"/>
      <c r="AJ280" s="398"/>
      <c r="AK280" s="398"/>
      <c r="AL280" s="398"/>
      <c r="AM280" s="398"/>
    </row>
    <row r="281" spans="1:39" s="175" customFormat="1" ht="41.25" customHeight="1" hidden="1">
      <c r="A281" s="123"/>
      <c r="B281" s="123"/>
      <c r="C281" s="123"/>
      <c r="D281" s="123"/>
      <c r="E281" s="123"/>
      <c r="F281" s="123"/>
      <c r="G281" s="123"/>
      <c r="H281" s="123"/>
      <c r="I281" s="123"/>
      <c r="J281" s="124"/>
      <c r="K281" s="166"/>
      <c r="L281" s="166"/>
      <c r="M281" s="165"/>
      <c r="N281" s="124"/>
      <c r="O281" s="124"/>
      <c r="P281" s="126"/>
      <c r="Q281" s="126"/>
      <c r="R281" s="126"/>
      <c r="S281" s="125"/>
      <c r="T281" s="316"/>
      <c r="U281" s="126"/>
      <c r="V281" s="126"/>
      <c r="AA281" s="176"/>
      <c r="AB281" s="291"/>
      <c r="AC281" s="291"/>
      <c r="AD281" s="291"/>
      <c r="AE281" s="291"/>
      <c r="AF281" s="291"/>
      <c r="AG281" s="291"/>
      <c r="AH281" s="291"/>
      <c r="AI281" s="291"/>
      <c r="AJ281" s="291"/>
      <c r="AK281" s="291"/>
      <c r="AL281" s="291"/>
      <c r="AM281" s="291"/>
    </row>
    <row r="282" spans="1:39" s="175" customFormat="1" ht="41.25" customHeight="1" hidden="1">
      <c r="A282" s="123"/>
      <c r="B282" s="123"/>
      <c r="C282" s="123"/>
      <c r="D282" s="123"/>
      <c r="E282" s="123"/>
      <c r="F282" s="123"/>
      <c r="G282" s="123"/>
      <c r="H282" s="123"/>
      <c r="I282" s="123"/>
      <c r="J282" s="124"/>
      <c r="K282" s="166"/>
      <c r="L282" s="166"/>
      <c r="M282" s="165"/>
      <c r="N282" s="124"/>
      <c r="O282" s="124"/>
      <c r="P282" s="126"/>
      <c r="Q282" s="126"/>
      <c r="R282" s="126"/>
      <c r="S282" s="125"/>
      <c r="T282" s="316"/>
      <c r="U282" s="126"/>
      <c r="V282" s="126"/>
      <c r="AA282" s="176"/>
      <c r="AB282" s="291"/>
      <c r="AC282" s="291"/>
      <c r="AD282" s="291"/>
      <c r="AE282" s="291"/>
      <c r="AF282" s="291"/>
      <c r="AG282" s="291"/>
      <c r="AH282" s="291"/>
      <c r="AI282" s="291"/>
      <c r="AJ282" s="291"/>
      <c r="AK282" s="291"/>
      <c r="AL282" s="291"/>
      <c r="AM282" s="291"/>
    </row>
    <row r="283" spans="1:39" s="175" customFormat="1" ht="41.25" customHeight="1" hidden="1">
      <c r="A283" s="123"/>
      <c r="B283" s="123"/>
      <c r="C283" s="123"/>
      <c r="D283" s="123"/>
      <c r="E283" s="123"/>
      <c r="F283" s="123"/>
      <c r="G283" s="123"/>
      <c r="H283" s="123"/>
      <c r="I283" s="123"/>
      <c r="J283" s="124"/>
      <c r="K283" s="166"/>
      <c r="L283" s="166"/>
      <c r="M283" s="165"/>
      <c r="N283" s="124"/>
      <c r="O283" s="124"/>
      <c r="P283" s="126"/>
      <c r="Q283" s="126"/>
      <c r="R283" s="126"/>
      <c r="S283" s="125"/>
      <c r="T283" s="316"/>
      <c r="U283" s="126"/>
      <c r="V283" s="126"/>
      <c r="AA283" s="176"/>
      <c r="AB283" s="291"/>
      <c r="AC283" s="291"/>
      <c r="AD283" s="291"/>
      <c r="AE283" s="291"/>
      <c r="AF283" s="291"/>
      <c r="AG283" s="291"/>
      <c r="AH283" s="291"/>
      <c r="AI283" s="291"/>
      <c r="AJ283" s="291"/>
      <c r="AK283" s="291"/>
      <c r="AL283" s="291"/>
      <c r="AM283" s="291"/>
    </row>
    <row r="284" spans="1:39" s="175" customFormat="1" ht="41.25" customHeight="1" hidden="1">
      <c r="A284" s="123"/>
      <c r="B284" s="123"/>
      <c r="C284" s="123"/>
      <c r="D284" s="123"/>
      <c r="E284" s="123"/>
      <c r="F284" s="123"/>
      <c r="G284" s="123"/>
      <c r="H284" s="123"/>
      <c r="I284" s="123"/>
      <c r="J284" s="124"/>
      <c r="K284" s="166"/>
      <c r="L284" s="166"/>
      <c r="M284" s="165"/>
      <c r="N284" s="124"/>
      <c r="O284" s="124"/>
      <c r="P284" s="126"/>
      <c r="Q284" s="126"/>
      <c r="R284" s="126"/>
      <c r="S284" s="125"/>
      <c r="T284" s="316"/>
      <c r="U284" s="126"/>
      <c r="V284" s="126"/>
      <c r="AA284" s="176"/>
      <c r="AB284" s="291"/>
      <c r="AC284" s="291"/>
      <c r="AD284" s="291"/>
      <c r="AE284" s="291"/>
      <c r="AF284" s="291"/>
      <c r="AG284" s="291"/>
      <c r="AH284" s="291"/>
      <c r="AI284" s="291"/>
      <c r="AJ284" s="291"/>
      <c r="AK284" s="291"/>
      <c r="AL284" s="291"/>
      <c r="AM284" s="291"/>
    </row>
    <row r="285" spans="1:39" s="175" customFormat="1" ht="41.25" customHeight="1" hidden="1">
      <c r="A285" s="123"/>
      <c r="B285" s="123"/>
      <c r="C285" s="123"/>
      <c r="D285" s="123"/>
      <c r="E285" s="123"/>
      <c r="F285" s="123"/>
      <c r="G285" s="123"/>
      <c r="H285" s="123"/>
      <c r="I285" s="123"/>
      <c r="J285" s="124"/>
      <c r="K285" s="166"/>
      <c r="L285" s="166"/>
      <c r="M285" s="165"/>
      <c r="N285" s="124"/>
      <c r="O285" s="124"/>
      <c r="P285" s="126"/>
      <c r="Q285" s="126"/>
      <c r="R285" s="126"/>
      <c r="S285" s="125"/>
      <c r="T285" s="316"/>
      <c r="U285" s="126"/>
      <c r="V285" s="126"/>
      <c r="AA285" s="176"/>
      <c r="AB285" s="291"/>
      <c r="AC285" s="291"/>
      <c r="AD285" s="291"/>
      <c r="AE285" s="291"/>
      <c r="AF285" s="291"/>
      <c r="AG285" s="291"/>
      <c r="AH285" s="291"/>
      <c r="AI285" s="291"/>
      <c r="AJ285" s="291"/>
      <c r="AK285" s="291"/>
      <c r="AL285" s="291"/>
      <c r="AM285" s="291"/>
    </row>
    <row r="286" spans="1:39" s="175" customFormat="1" ht="41.25" customHeight="1" hidden="1">
      <c r="A286" s="123"/>
      <c r="B286" s="123"/>
      <c r="C286" s="123"/>
      <c r="D286" s="123"/>
      <c r="E286" s="123"/>
      <c r="F286" s="123"/>
      <c r="G286" s="123"/>
      <c r="H286" s="123"/>
      <c r="I286" s="123"/>
      <c r="J286" s="124"/>
      <c r="K286" s="166"/>
      <c r="L286" s="166"/>
      <c r="M286" s="165"/>
      <c r="N286" s="124"/>
      <c r="O286" s="124"/>
      <c r="P286" s="126"/>
      <c r="Q286" s="126"/>
      <c r="R286" s="126"/>
      <c r="S286" s="125"/>
      <c r="T286" s="316"/>
      <c r="U286" s="126"/>
      <c r="V286" s="126"/>
      <c r="AA286" s="176"/>
      <c r="AB286" s="291"/>
      <c r="AC286" s="291"/>
      <c r="AD286" s="291"/>
      <c r="AE286" s="291"/>
      <c r="AF286" s="291"/>
      <c r="AG286" s="291"/>
      <c r="AH286" s="291"/>
      <c r="AI286" s="291"/>
      <c r="AJ286" s="291"/>
      <c r="AK286" s="291"/>
      <c r="AL286" s="291"/>
      <c r="AM286" s="291"/>
    </row>
    <row r="287" spans="1:39" s="175" customFormat="1" ht="41.25" customHeight="1" hidden="1">
      <c r="A287" s="123"/>
      <c r="B287" s="123"/>
      <c r="C287" s="123"/>
      <c r="D287" s="123"/>
      <c r="E287" s="123"/>
      <c r="F287" s="123"/>
      <c r="G287" s="123"/>
      <c r="H287" s="123"/>
      <c r="I287" s="123"/>
      <c r="J287" s="124"/>
      <c r="K287" s="166"/>
      <c r="L287" s="166"/>
      <c r="M287" s="165"/>
      <c r="N287" s="124"/>
      <c r="O287" s="124"/>
      <c r="P287" s="126"/>
      <c r="Q287" s="126"/>
      <c r="R287" s="126"/>
      <c r="S287" s="125"/>
      <c r="T287" s="316"/>
      <c r="U287" s="126"/>
      <c r="V287" s="126"/>
      <c r="AA287" s="176"/>
      <c r="AB287" s="291"/>
      <c r="AC287" s="291"/>
      <c r="AD287" s="291"/>
      <c r="AE287" s="291"/>
      <c r="AF287" s="291"/>
      <c r="AG287" s="291"/>
      <c r="AH287" s="291"/>
      <c r="AI287" s="291"/>
      <c r="AJ287" s="291"/>
      <c r="AK287" s="291"/>
      <c r="AL287" s="291"/>
      <c r="AM287" s="291"/>
    </row>
    <row r="288" spans="1:39" s="175" customFormat="1" ht="41.25" customHeight="1" hidden="1">
      <c r="A288" s="123"/>
      <c r="B288" s="123"/>
      <c r="C288" s="123"/>
      <c r="D288" s="123"/>
      <c r="E288" s="123"/>
      <c r="F288" s="123"/>
      <c r="G288" s="123"/>
      <c r="H288" s="123"/>
      <c r="I288" s="123"/>
      <c r="J288" s="124"/>
      <c r="K288" s="166"/>
      <c r="L288" s="166"/>
      <c r="M288" s="165"/>
      <c r="N288" s="124"/>
      <c r="O288" s="124"/>
      <c r="P288" s="126"/>
      <c r="Q288" s="126"/>
      <c r="R288" s="126"/>
      <c r="S288" s="125"/>
      <c r="T288" s="316"/>
      <c r="U288" s="126"/>
      <c r="V288" s="126"/>
      <c r="AA288" s="176"/>
      <c r="AB288" s="291"/>
      <c r="AC288" s="291"/>
      <c r="AD288" s="291"/>
      <c r="AE288" s="291"/>
      <c r="AF288" s="291"/>
      <c r="AG288" s="291"/>
      <c r="AH288" s="291"/>
      <c r="AI288" s="291"/>
      <c r="AJ288" s="291"/>
      <c r="AK288" s="291"/>
      <c r="AL288" s="291"/>
      <c r="AM288" s="291"/>
    </row>
    <row r="289" spans="1:39" s="175" customFormat="1" ht="41.25" customHeight="1" hidden="1">
      <c r="A289" s="123"/>
      <c r="B289" s="123"/>
      <c r="C289" s="123"/>
      <c r="D289" s="123"/>
      <c r="E289" s="123"/>
      <c r="F289" s="123"/>
      <c r="G289" s="123"/>
      <c r="H289" s="123"/>
      <c r="I289" s="123"/>
      <c r="J289" s="124"/>
      <c r="K289" s="166"/>
      <c r="L289" s="166"/>
      <c r="M289" s="165"/>
      <c r="N289" s="124"/>
      <c r="O289" s="124"/>
      <c r="P289" s="126"/>
      <c r="Q289" s="126"/>
      <c r="R289" s="126"/>
      <c r="S289" s="125"/>
      <c r="T289" s="316"/>
      <c r="U289" s="126"/>
      <c r="V289" s="126"/>
      <c r="AA289" s="176"/>
      <c r="AB289" s="291"/>
      <c r="AC289" s="291"/>
      <c r="AD289" s="291"/>
      <c r="AE289" s="291"/>
      <c r="AF289" s="291"/>
      <c r="AG289" s="291"/>
      <c r="AH289" s="291"/>
      <c r="AI289" s="291"/>
      <c r="AJ289" s="291"/>
      <c r="AK289" s="291"/>
      <c r="AL289" s="291"/>
      <c r="AM289" s="291"/>
    </row>
    <row r="290" spans="1:39" s="175" customFormat="1" ht="41.25" customHeight="1" hidden="1">
      <c r="A290" s="123"/>
      <c r="B290" s="123"/>
      <c r="C290" s="123"/>
      <c r="D290" s="123"/>
      <c r="E290" s="123"/>
      <c r="F290" s="123"/>
      <c r="G290" s="123"/>
      <c r="H290" s="123"/>
      <c r="I290" s="123"/>
      <c r="J290" s="124"/>
      <c r="K290" s="166"/>
      <c r="L290" s="166"/>
      <c r="M290" s="165"/>
      <c r="N290" s="124"/>
      <c r="O290" s="124"/>
      <c r="P290" s="126"/>
      <c r="Q290" s="126"/>
      <c r="R290" s="126"/>
      <c r="S290" s="125"/>
      <c r="T290" s="316"/>
      <c r="U290" s="126"/>
      <c r="V290" s="126"/>
      <c r="AA290" s="176"/>
      <c r="AB290" s="291"/>
      <c r="AC290" s="291"/>
      <c r="AD290" s="291"/>
      <c r="AE290" s="291"/>
      <c r="AF290" s="291"/>
      <c r="AG290" s="291"/>
      <c r="AH290" s="291"/>
      <c r="AI290" s="291"/>
      <c r="AJ290" s="291"/>
      <c r="AK290" s="291"/>
      <c r="AL290" s="291"/>
      <c r="AM290" s="291"/>
    </row>
    <row r="291" spans="1:39" s="175" customFormat="1" ht="41.25" customHeight="1" hidden="1">
      <c r="A291" s="123"/>
      <c r="B291" s="123"/>
      <c r="C291" s="123"/>
      <c r="D291" s="123"/>
      <c r="E291" s="123"/>
      <c r="F291" s="123"/>
      <c r="G291" s="123"/>
      <c r="H291" s="123"/>
      <c r="I291" s="123"/>
      <c r="J291" s="124"/>
      <c r="K291" s="166"/>
      <c r="L291" s="166"/>
      <c r="M291" s="165"/>
      <c r="N291" s="124"/>
      <c r="O291" s="124"/>
      <c r="P291" s="126"/>
      <c r="Q291" s="126"/>
      <c r="R291" s="126"/>
      <c r="S291" s="125"/>
      <c r="T291" s="316"/>
      <c r="U291" s="126"/>
      <c r="V291" s="126"/>
      <c r="AA291" s="176"/>
      <c r="AB291" s="291"/>
      <c r="AC291" s="291"/>
      <c r="AD291" s="291"/>
      <c r="AE291" s="291"/>
      <c r="AF291" s="291"/>
      <c r="AG291" s="291"/>
      <c r="AH291" s="291"/>
      <c r="AI291" s="291"/>
      <c r="AJ291" s="291"/>
      <c r="AK291" s="291"/>
      <c r="AL291" s="291"/>
      <c r="AM291" s="291"/>
    </row>
    <row r="292" spans="1:39" s="175" customFormat="1" ht="41.25" customHeight="1" hidden="1">
      <c r="A292" s="123"/>
      <c r="B292" s="123"/>
      <c r="C292" s="123"/>
      <c r="D292" s="123"/>
      <c r="E292" s="123"/>
      <c r="F292" s="123"/>
      <c r="G292" s="123"/>
      <c r="H292" s="123"/>
      <c r="I292" s="123"/>
      <c r="J292" s="124"/>
      <c r="K292" s="166"/>
      <c r="L292" s="166"/>
      <c r="M292" s="165"/>
      <c r="N292" s="124"/>
      <c r="O292" s="124"/>
      <c r="P292" s="126"/>
      <c r="Q292" s="126"/>
      <c r="R292" s="126"/>
      <c r="S292" s="125"/>
      <c r="T292" s="316"/>
      <c r="U292" s="126"/>
      <c r="V292" s="126"/>
      <c r="AA292" s="176"/>
      <c r="AB292" s="291"/>
      <c r="AC292" s="291"/>
      <c r="AD292" s="291"/>
      <c r="AE292" s="291"/>
      <c r="AF292" s="291"/>
      <c r="AG292" s="291"/>
      <c r="AH292" s="291"/>
      <c r="AI292" s="291"/>
      <c r="AJ292" s="291"/>
      <c r="AK292" s="291"/>
      <c r="AL292" s="291"/>
      <c r="AM292" s="291"/>
    </row>
    <row r="293" spans="1:39" s="175" customFormat="1" ht="41.25" customHeight="1" hidden="1">
      <c r="A293" s="123"/>
      <c r="B293" s="123"/>
      <c r="C293" s="123"/>
      <c r="D293" s="123"/>
      <c r="E293" s="123"/>
      <c r="F293" s="123"/>
      <c r="G293" s="123"/>
      <c r="H293" s="123"/>
      <c r="I293" s="123"/>
      <c r="J293" s="124"/>
      <c r="K293" s="166"/>
      <c r="L293" s="166"/>
      <c r="M293" s="165"/>
      <c r="N293" s="124"/>
      <c r="O293" s="124"/>
      <c r="P293" s="126"/>
      <c r="Q293" s="126"/>
      <c r="R293" s="126"/>
      <c r="S293" s="125"/>
      <c r="T293" s="316"/>
      <c r="U293" s="126"/>
      <c r="V293" s="126"/>
      <c r="AA293" s="176"/>
      <c r="AB293" s="291"/>
      <c r="AC293" s="291"/>
      <c r="AD293" s="291"/>
      <c r="AE293" s="291"/>
      <c r="AF293" s="291"/>
      <c r="AG293" s="291"/>
      <c r="AH293" s="291"/>
      <c r="AI293" s="291"/>
      <c r="AJ293" s="291"/>
      <c r="AK293" s="291"/>
      <c r="AL293" s="291"/>
      <c r="AM293" s="291"/>
    </row>
    <row r="294" spans="1:39" s="175" customFormat="1" ht="41.25" customHeight="1" hidden="1">
      <c r="A294" s="123"/>
      <c r="B294" s="123"/>
      <c r="C294" s="123"/>
      <c r="D294" s="123"/>
      <c r="E294" s="123"/>
      <c r="F294" s="123"/>
      <c r="G294" s="123"/>
      <c r="H294" s="123"/>
      <c r="I294" s="123"/>
      <c r="J294" s="124"/>
      <c r="K294" s="166"/>
      <c r="L294" s="166"/>
      <c r="M294" s="165"/>
      <c r="N294" s="124"/>
      <c r="O294" s="124"/>
      <c r="P294" s="126"/>
      <c r="Q294" s="126"/>
      <c r="R294" s="126"/>
      <c r="S294" s="125"/>
      <c r="T294" s="316"/>
      <c r="U294" s="126"/>
      <c r="V294" s="126"/>
      <c r="AA294" s="176"/>
      <c r="AB294" s="291"/>
      <c r="AC294" s="291"/>
      <c r="AD294" s="291"/>
      <c r="AE294" s="291"/>
      <c r="AF294" s="291"/>
      <c r="AG294" s="291"/>
      <c r="AH294" s="291"/>
      <c r="AI294" s="291"/>
      <c r="AJ294" s="291"/>
      <c r="AK294" s="291"/>
      <c r="AL294" s="291"/>
      <c r="AM294" s="291"/>
    </row>
    <row r="295" spans="1:39" s="175" customFormat="1" ht="41.25" customHeight="1" hidden="1">
      <c r="A295" s="123"/>
      <c r="B295" s="123"/>
      <c r="C295" s="123"/>
      <c r="D295" s="123"/>
      <c r="E295" s="123"/>
      <c r="F295" s="123"/>
      <c r="G295" s="123"/>
      <c r="H295" s="123"/>
      <c r="I295" s="123"/>
      <c r="J295" s="124"/>
      <c r="K295" s="166"/>
      <c r="L295" s="166"/>
      <c r="M295" s="165"/>
      <c r="N295" s="124"/>
      <c r="O295" s="124"/>
      <c r="P295" s="126"/>
      <c r="Q295" s="126"/>
      <c r="R295" s="126"/>
      <c r="S295" s="125"/>
      <c r="T295" s="316"/>
      <c r="U295" s="126"/>
      <c r="V295" s="126"/>
      <c r="AA295" s="176"/>
      <c r="AB295" s="291"/>
      <c r="AC295" s="291"/>
      <c r="AD295" s="291"/>
      <c r="AE295" s="291"/>
      <c r="AF295" s="291"/>
      <c r="AG295" s="291"/>
      <c r="AH295" s="291"/>
      <c r="AI295" s="291"/>
      <c r="AJ295" s="291"/>
      <c r="AK295" s="291"/>
      <c r="AL295" s="291"/>
      <c r="AM295" s="291"/>
    </row>
    <row r="296" spans="1:39" s="177" customFormat="1" ht="41.25" customHeight="1" hidden="1">
      <c r="A296" s="80"/>
      <c r="B296" s="80"/>
      <c r="C296" s="80"/>
      <c r="D296" s="80"/>
      <c r="E296" s="80"/>
      <c r="F296" s="80"/>
      <c r="G296" s="80"/>
      <c r="H296" s="80"/>
      <c r="I296" s="80"/>
      <c r="J296" s="124"/>
      <c r="K296" s="82"/>
      <c r="L296" s="82"/>
      <c r="M296" s="83"/>
      <c r="N296" s="81"/>
      <c r="O296" s="81"/>
      <c r="P296" s="85"/>
      <c r="Q296" s="85"/>
      <c r="R296" s="126"/>
      <c r="S296" s="125"/>
      <c r="T296" s="316"/>
      <c r="U296" s="126"/>
      <c r="V296" s="126"/>
      <c r="W296" s="175"/>
      <c r="X296" s="175"/>
      <c r="Y296" s="175"/>
      <c r="Z296" s="175"/>
      <c r="AA296" s="176"/>
      <c r="AB296" s="291"/>
      <c r="AC296" s="291"/>
      <c r="AD296" s="291"/>
      <c r="AE296" s="291"/>
      <c r="AF296" s="291"/>
      <c r="AG296" s="291"/>
      <c r="AH296" s="291"/>
      <c r="AI296" s="291"/>
      <c r="AJ296" s="398"/>
      <c r="AK296" s="398"/>
      <c r="AL296" s="398"/>
      <c r="AM296" s="398"/>
    </row>
    <row r="297" spans="1:39" s="175" customFormat="1" ht="41.25" customHeight="1" hidden="1">
      <c r="A297" s="123"/>
      <c r="B297" s="123"/>
      <c r="C297" s="123"/>
      <c r="D297" s="123"/>
      <c r="E297" s="123"/>
      <c r="F297" s="123"/>
      <c r="G297" s="123"/>
      <c r="H297" s="123"/>
      <c r="I297" s="123"/>
      <c r="J297" s="124"/>
      <c r="K297" s="166"/>
      <c r="L297" s="166"/>
      <c r="M297" s="165"/>
      <c r="N297" s="124"/>
      <c r="O297" s="124"/>
      <c r="P297" s="126"/>
      <c r="Q297" s="126"/>
      <c r="R297" s="126"/>
      <c r="S297" s="125"/>
      <c r="T297" s="316"/>
      <c r="U297" s="126"/>
      <c r="V297" s="126"/>
      <c r="AA297" s="176"/>
      <c r="AB297" s="291"/>
      <c r="AC297" s="291"/>
      <c r="AD297" s="291"/>
      <c r="AE297" s="291"/>
      <c r="AF297" s="291"/>
      <c r="AG297" s="291"/>
      <c r="AH297" s="291"/>
      <c r="AI297" s="291"/>
      <c r="AJ297" s="291"/>
      <c r="AK297" s="291"/>
      <c r="AL297" s="291"/>
      <c r="AM297" s="291"/>
    </row>
    <row r="298" spans="1:39" s="175" customFormat="1" ht="41.25" customHeight="1" hidden="1">
      <c r="A298" s="123"/>
      <c r="B298" s="123"/>
      <c r="C298" s="123"/>
      <c r="D298" s="123"/>
      <c r="E298" s="123"/>
      <c r="F298" s="123"/>
      <c r="G298" s="123"/>
      <c r="H298" s="123"/>
      <c r="I298" s="123"/>
      <c r="J298" s="124"/>
      <c r="K298" s="166"/>
      <c r="L298" s="166"/>
      <c r="M298" s="165"/>
      <c r="N298" s="124"/>
      <c r="O298" s="124"/>
      <c r="P298" s="126"/>
      <c r="Q298" s="126"/>
      <c r="R298" s="126"/>
      <c r="S298" s="125"/>
      <c r="T298" s="316"/>
      <c r="U298" s="126"/>
      <c r="V298" s="126"/>
      <c r="AA298" s="176"/>
      <c r="AB298" s="291"/>
      <c r="AC298" s="291"/>
      <c r="AD298" s="291"/>
      <c r="AE298" s="291"/>
      <c r="AF298" s="291"/>
      <c r="AG298" s="291"/>
      <c r="AH298" s="291"/>
      <c r="AI298" s="291"/>
      <c r="AJ298" s="291"/>
      <c r="AK298" s="291"/>
      <c r="AL298" s="291"/>
      <c r="AM298" s="291"/>
    </row>
    <row r="299" spans="1:39" s="175" customFormat="1" ht="41.25" customHeight="1" hidden="1">
      <c r="A299" s="123"/>
      <c r="B299" s="123"/>
      <c r="C299" s="123"/>
      <c r="D299" s="123"/>
      <c r="E299" s="123"/>
      <c r="F299" s="123"/>
      <c r="G299" s="123"/>
      <c r="H299" s="123"/>
      <c r="I299" s="123"/>
      <c r="J299" s="124"/>
      <c r="K299" s="166"/>
      <c r="L299" s="166"/>
      <c r="M299" s="165"/>
      <c r="N299" s="124"/>
      <c r="O299" s="124"/>
      <c r="P299" s="126"/>
      <c r="Q299" s="126"/>
      <c r="R299" s="126"/>
      <c r="S299" s="125"/>
      <c r="T299" s="316"/>
      <c r="U299" s="126"/>
      <c r="V299" s="126"/>
      <c r="AA299" s="176"/>
      <c r="AB299" s="291"/>
      <c r="AC299" s="291"/>
      <c r="AD299" s="291"/>
      <c r="AE299" s="291"/>
      <c r="AF299" s="291"/>
      <c r="AG299" s="291"/>
      <c r="AH299" s="291"/>
      <c r="AI299" s="291"/>
      <c r="AJ299" s="291"/>
      <c r="AK299" s="291"/>
      <c r="AL299" s="291"/>
      <c r="AM299" s="291"/>
    </row>
    <row r="300" spans="1:39" s="175" customFormat="1" ht="41.25" customHeight="1" hidden="1">
      <c r="A300" s="123"/>
      <c r="B300" s="123"/>
      <c r="C300" s="123"/>
      <c r="D300" s="123"/>
      <c r="E300" s="123"/>
      <c r="F300" s="123"/>
      <c r="G300" s="123"/>
      <c r="H300" s="123"/>
      <c r="I300" s="123"/>
      <c r="J300" s="124"/>
      <c r="K300" s="166"/>
      <c r="L300" s="166"/>
      <c r="M300" s="165"/>
      <c r="N300" s="124"/>
      <c r="O300" s="124"/>
      <c r="P300" s="126"/>
      <c r="Q300" s="126"/>
      <c r="R300" s="126"/>
      <c r="S300" s="125"/>
      <c r="T300" s="316"/>
      <c r="U300" s="126"/>
      <c r="V300" s="126"/>
      <c r="AA300" s="176"/>
      <c r="AB300" s="291"/>
      <c r="AC300" s="291"/>
      <c r="AD300" s="291"/>
      <c r="AE300" s="291"/>
      <c r="AF300" s="291"/>
      <c r="AG300" s="291"/>
      <c r="AH300" s="291"/>
      <c r="AI300" s="291"/>
      <c r="AJ300" s="291"/>
      <c r="AK300" s="291"/>
      <c r="AL300" s="291"/>
      <c r="AM300" s="291"/>
    </row>
    <row r="301" spans="1:39" s="175" customFormat="1" ht="41.25" customHeight="1" hidden="1">
      <c r="A301" s="123"/>
      <c r="B301" s="123"/>
      <c r="C301" s="123"/>
      <c r="D301" s="123"/>
      <c r="E301" s="123"/>
      <c r="F301" s="123"/>
      <c r="G301" s="123"/>
      <c r="H301" s="123"/>
      <c r="I301" s="123"/>
      <c r="J301" s="124"/>
      <c r="K301" s="166"/>
      <c r="L301" s="166"/>
      <c r="M301" s="165"/>
      <c r="N301" s="124"/>
      <c r="O301" s="124"/>
      <c r="P301" s="126"/>
      <c r="Q301" s="126"/>
      <c r="R301" s="126"/>
      <c r="S301" s="125"/>
      <c r="T301" s="316"/>
      <c r="U301" s="126"/>
      <c r="V301" s="126"/>
      <c r="AA301" s="176"/>
      <c r="AB301" s="291"/>
      <c r="AC301" s="291"/>
      <c r="AD301" s="291"/>
      <c r="AE301" s="291"/>
      <c r="AF301" s="291"/>
      <c r="AG301" s="291"/>
      <c r="AH301" s="291"/>
      <c r="AI301" s="291"/>
      <c r="AJ301" s="291"/>
      <c r="AK301" s="291"/>
      <c r="AL301" s="291"/>
      <c r="AM301" s="291"/>
    </row>
    <row r="302" spans="1:39" s="175" customFormat="1" ht="41.25" customHeight="1" hidden="1">
      <c r="A302" s="123"/>
      <c r="B302" s="123"/>
      <c r="C302" s="123"/>
      <c r="D302" s="123"/>
      <c r="E302" s="123"/>
      <c r="F302" s="123"/>
      <c r="G302" s="123"/>
      <c r="H302" s="123"/>
      <c r="I302" s="123"/>
      <c r="J302" s="124"/>
      <c r="K302" s="166"/>
      <c r="L302" s="166"/>
      <c r="M302" s="165"/>
      <c r="N302" s="124"/>
      <c r="O302" s="124"/>
      <c r="P302" s="126"/>
      <c r="Q302" s="126"/>
      <c r="R302" s="126"/>
      <c r="S302" s="125"/>
      <c r="T302" s="316"/>
      <c r="U302" s="126"/>
      <c r="V302" s="126"/>
      <c r="AA302" s="176"/>
      <c r="AB302" s="291"/>
      <c r="AC302" s="291"/>
      <c r="AD302" s="291"/>
      <c r="AE302" s="291"/>
      <c r="AF302" s="291"/>
      <c r="AG302" s="291"/>
      <c r="AH302" s="291"/>
      <c r="AI302" s="291"/>
      <c r="AJ302" s="291"/>
      <c r="AK302" s="291"/>
      <c r="AL302" s="291"/>
      <c r="AM302" s="291"/>
    </row>
    <row r="303" spans="1:39" s="175" customFormat="1" ht="41.25" customHeight="1" hidden="1">
      <c r="A303" s="123"/>
      <c r="B303" s="123"/>
      <c r="C303" s="123"/>
      <c r="D303" s="123"/>
      <c r="E303" s="123"/>
      <c r="F303" s="123"/>
      <c r="G303" s="123"/>
      <c r="H303" s="123"/>
      <c r="I303" s="123"/>
      <c r="J303" s="124"/>
      <c r="K303" s="166"/>
      <c r="L303" s="166"/>
      <c r="M303" s="165"/>
      <c r="N303" s="124"/>
      <c r="O303" s="124"/>
      <c r="P303" s="126"/>
      <c r="Q303" s="126"/>
      <c r="R303" s="126"/>
      <c r="S303" s="125"/>
      <c r="T303" s="316"/>
      <c r="U303" s="126"/>
      <c r="V303" s="126"/>
      <c r="AA303" s="176"/>
      <c r="AB303" s="291"/>
      <c r="AC303" s="291"/>
      <c r="AD303" s="291"/>
      <c r="AE303" s="291"/>
      <c r="AF303" s="291"/>
      <c r="AG303" s="291"/>
      <c r="AH303" s="291"/>
      <c r="AI303" s="291"/>
      <c r="AJ303" s="291"/>
      <c r="AK303" s="291"/>
      <c r="AL303" s="291"/>
      <c r="AM303" s="291"/>
    </row>
    <row r="304" spans="1:39" s="175" customFormat="1" ht="41.25" customHeight="1" hidden="1">
      <c r="A304" s="123"/>
      <c r="B304" s="123"/>
      <c r="C304" s="123"/>
      <c r="D304" s="123"/>
      <c r="E304" s="123"/>
      <c r="F304" s="123"/>
      <c r="G304" s="123"/>
      <c r="H304" s="123"/>
      <c r="I304" s="123"/>
      <c r="J304" s="124"/>
      <c r="K304" s="166"/>
      <c r="L304" s="166"/>
      <c r="M304" s="165"/>
      <c r="N304" s="124"/>
      <c r="O304" s="124"/>
      <c r="P304" s="126"/>
      <c r="Q304" s="126"/>
      <c r="R304" s="126"/>
      <c r="S304" s="125"/>
      <c r="T304" s="316"/>
      <c r="U304" s="126"/>
      <c r="V304" s="126"/>
      <c r="AA304" s="176"/>
      <c r="AB304" s="291"/>
      <c r="AC304" s="291"/>
      <c r="AD304" s="291"/>
      <c r="AE304" s="291"/>
      <c r="AF304" s="291"/>
      <c r="AG304" s="291"/>
      <c r="AH304" s="291"/>
      <c r="AI304" s="291"/>
      <c r="AJ304" s="291"/>
      <c r="AK304" s="291"/>
      <c r="AL304" s="291"/>
      <c r="AM304" s="291"/>
    </row>
    <row r="305" spans="1:39" s="175" customFormat="1" ht="41.25" customHeight="1" hidden="1">
      <c r="A305" s="123"/>
      <c r="B305" s="123"/>
      <c r="C305" s="123"/>
      <c r="D305" s="123"/>
      <c r="E305" s="123"/>
      <c r="F305" s="123"/>
      <c r="G305" s="123"/>
      <c r="H305" s="123"/>
      <c r="I305" s="123"/>
      <c r="J305" s="124"/>
      <c r="K305" s="166"/>
      <c r="L305" s="166"/>
      <c r="M305" s="165"/>
      <c r="N305" s="124"/>
      <c r="O305" s="124"/>
      <c r="P305" s="126"/>
      <c r="Q305" s="126"/>
      <c r="R305" s="126"/>
      <c r="S305" s="125"/>
      <c r="T305" s="316"/>
      <c r="U305" s="126"/>
      <c r="V305" s="126"/>
      <c r="AA305" s="176"/>
      <c r="AB305" s="291"/>
      <c r="AC305" s="291"/>
      <c r="AD305" s="291"/>
      <c r="AE305" s="291"/>
      <c r="AF305" s="291"/>
      <c r="AG305" s="291"/>
      <c r="AH305" s="291"/>
      <c r="AI305" s="291"/>
      <c r="AJ305" s="291"/>
      <c r="AK305" s="291"/>
      <c r="AL305" s="291"/>
      <c r="AM305" s="291"/>
    </row>
    <row r="306" spans="1:39" s="175" customFormat="1" ht="41.25" customHeight="1" hidden="1">
      <c r="A306" s="123"/>
      <c r="B306" s="123"/>
      <c r="C306" s="123"/>
      <c r="D306" s="123"/>
      <c r="E306" s="123"/>
      <c r="F306" s="123"/>
      <c r="G306" s="123"/>
      <c r="H306" s="123"/>
      <c r="I306" s="123"/>
      <c r="J306" s="124"/>
      <c r="K306" s="166"/>
      <c r="L306" s="166"/>
      <c r="M306" s="165"/>
      <c r="N306" s="124"/>
      <c r="O306" s="124"/>
      <c r="P306" s="126"/>
      <c r="Q306" s="126"/>
      <c r="R306" s="126"/>
      <c r="S306" s="125"/>
      <c r="T306" s="316"/>
      <c r="U306" s="126"/>
      <c r="V306" s="126"/>
      <c r="AA306" s="176"/>
      <c r="AB306" s="291"/>
      <c r="AC306" s="291"/>
      <c r="AD306" s="291"/>
      <c r="AE306" s="291"/>
      <c r="AF306" s="291"/>
      <c r="AG306" s="291"/>
      <c r="AH306" s="291"/>
      <c r="AI306" s="291"/>
      <c r="AJ306" s="291"/>
      <c r="AK306" s="291"/>
      <c r="AL306" s="291"/>
      <c r="AM306" s="291"/>
    </row>
    <row r="307" spans="1:39" s="175" customFormat="1" ht="41.25" customHeight="1" hidden="1">
      <c r="A307" s="123"/>
      <c r="B307" s="123"/>
      <c r="C307" s="123"/>
      <c r="D307" s="123"/>
      <c r="E307" s="123"/>
      <c r="F307" s="123"/>
      <c r="G307" s="123"/>
      <c r="H307" s="123"/>
      <c r="I307" s="123"/>
      <c r="J307" s="124"/>
      <c r="K307" s="166"/>
      <c r="L307" s="166"/>
      <c r="M307" s="165"/>
      <c r="N307" s="124"/>
      <c r="O307" s="124"/>
      <c r="P307" s="126"/>
      <c r="Q307" s="126"/>
      <c r="R307" s="126"/>
      <c r="S307" s="125"/>
      <c r="T307" s="316"/>
      <c r="U307" s="126"/>
      <c r="V307" s="126"/>
      <c r="AA307" s="176"/>
      <c r="AB307" s="291"/>
      <c r="AC307" s="291"/>
      <c r="AD307" s="291"/>
      <c r="AE307" s="291"/>
      <c r="AF307" s="291"/>
      <c r="AG307" s="291"/>
      <c r="AH307" s="291"/>
      <c r="AI307" s="291"/>
      <c r="AJ307" s="291"/>
      <c r="AK307" s="291"/>
      <c r="AL307" s="291"/>
      <c r="AM307" s="291"/>
    </row>
    <row r="308" spans="1:39" s="175" customFormat="1" ht="41.25" customHeight="1" hidden="1">
      <c r="A308" s="123"/>
      <c r="B308" s="123"/>
      <c r="C308" s="123"/>
      <c r="D308" s="123"/>
      <c r="E308" s="123"/>
      <c r="F308" s="123"/>
      <c r="G308" s="123"/>
      <c r="H308" s="123"/>
      <c r="I308" s="123"/>
      <c r="J308" s="124"/>
      <c r="K308" s="166"/>
      <c r="L308" s="166"/>
      <c r="M308" s="165"/>
      <c r="N308" s="124"/>
      <c r="O308" s="124"/>
      <c r="P308" s="126"/>
      <c r="Q308" s="126"/>
      <c r="R308" s="126"/>
      <c r="S308" s="125"/>
      <c r="T308" s="316"/>
      <c r="U308" s="126"/>
      <c r="V308" s="126"/>
      <c r="AA308" s="176"/>
      <c r="AB308" s="291"/>
      <c r="AC308" s="291"/>
      <c r="AD308" s="291"/>
      <c r="AE308" s="291"/>
      <c r="AF308" s="291"/>
      <c r="AG308" s="291"/>
      <c r="AH308" s="291"/>
      <c r="AI308" s="291"/>
      <c r="AJ308" s="291"/>
      <c r="AK308" s="291"/>
      <c r="AL308" s="291"/>
      <c r="AM308" s="291"/>
    </row>
    <row r="309" spans="1:39" s="175" customFormat="1" ht="41.25" customHeight="1" hidden="1">
      <c r="A309" s="123"/>
      <c r="B309" s="123"/>
      <c r="C309" s="123"/>
      <c r="D309" s="123"/>
      <c r="E309" s="123"/>
      <c r="F309" s="123"/>
      <c r="G309" s="123"/>
      <c r="H309" s="123"/>
      <c r="I309" s="123"/>
      <c r="J309" s="124"/>
      <c r="K309" s="166"/>
      <c r="L309" s="166"/>
      <c r="M309" s="165"/>
      <c r="N309" s="124"/>
      <c r="O309" s="124"/>
      <c r="P309" s="126"/>
      <c r="Q309" s="126"/>
      <c r="R309" s="126"/>
      <c r="S309" s="125"/>
      <c r="T309" s="316"/>
      <c r="U309" s="126"/>
      <c r="V309" s="126"/>
      <c r="AA309" s="176"/>
      <c r="AB309" s="291"/>
      <c r="AC309" s="291"/>
      <c r="AD309" s="291"/>
      <c r="AE309" s="291"/>
      <c r="AF309" s="291"/>
      <c r="AG309" s="291"/>
      <c r="AH309" s="291"/>
      <c r="AI309" s="291"/>
      <c r="AJ309" s="291"/>
      <c r="AK309" s="291"/>
      <c r="AL309" s="291"/>
      <c r="AM309" s="291"/>
    </row>
    <row r="310" spans="1:39" s="175" customFormat="1" ht="41.25" customHeight="1" hidden="1">
      <c r="A310" s="123"/>
      <c r="B310" s="123"/>
      <c r="C310" s="123"/>
      <c r="D310" s="123"/>
      <c r="E310" s="123"/>
      <c r="F310" s="123"/>
      <c r="G310" s="123"/>
      <c r="H310" s="123"/>
      <c r="I310" s="123"/>
      <c r="J310" s="124"/>
      <c r="K310" s="166"/>
      <c r="L310" s="166"/>
      <c r="M310" s="165"/>
      <c r="N310" s="124"/>
      <c r="O310" s="124"/>
      <c r="P310" s="126"/>
      <c r="Q310" s="126"/>
      <c r="R310" s="126"/>
      <c r="S310" s="125"/>
      <c r="T310" s="316"/>
      <c r="U310" s="126"/>
      <c r="V310" s="126"/>
      <c r="AA310" s="176"/>
      <c r="AB310" s="291"/>
      <c r="AC310" s="291"/>
      <c r="AD310" s="291"/>
      <c r="AE310" s="291"/>
      <c r="AF310" s="291"/>
      <c r="AG310" s="291"/>
      <c r="AH310" s="291"/>
      <c r="AI310" s="291"/>
      <c r="AJ310" s="291"/>
      <c r="AK310" s="291"/>
      <c r="AL310" s="291"/>
      <c r="AM310" s="291"/>
    </row>
    <row r="311" spans="1:39" s="175" customFormat="1" ht="41.25" customHeight="1" hidden="1">
      <c r="A311" s="123"/>
      <c r="B311" s="123"/>
      <c r="C311" s="123"/>
      <c r="D311" s="123"/>
      <c r="E311" s="123"/>
      <c r="F311" s="123"/>
      <c r="G311" s="123"/>
      <c r="H311" s="123"/>
      <c r="I311" s="123"/>
      <c r="J311" s="124"/>
      <c r="K311" s="166"/>
      <c r="L311" s="166"/>
      <c r="M311" s="165"/>
      <c r="N311" s="124"/>
      <c r="O311" s="124"/>
      <c r="P311" s="126"/>
      <c r="Q311" s="126"/>
      <c r="R311" s="126"/>
      <c r="S311" s="125"/>
      <c r="T311" s="316"/>
      <c r="U311" s="126"/>
      <c r="V311" s="126"/>
      <c r="AA311" s="176"/>
      <c r="AB311" s="291"/>
      <c r="AC311" s="291"/>
      <c r="AD311" s="291"/>
      <c r="AE311" s="291"/>
      <c r="AF311" s="291"/>
      <c r="AG311" s="291"/>
      <c r="AH311" s="291"/>
      <c r="AI311" s="291"/>
      <c r="AJ311" s="291"/>
      <c r="AK311" s="291"/>
      <c r="AL311" s="291"/>
      <c r="AM311" s="291"/>
    </row>
    <row r="312" spans="1:39" s="175" customFormat="1" ht="41.25" customHeight="1" hidden="1">
      <c r="A312" s="123"/>
      <c r="B312" s="123"/>
      <c r="C312" s="123"/>
      <c r="D312" s="123"/>
      <c r="E312" s="123"/>
      <c r="F312" s="123"/>
      <c r="G312" s="123"/>
      <c r="H312" s="123"/>
      <c r="I312" s="123"/>
      <c r="J312" s="124"/>
      <c r="K312" s="166"/>
      <c r="L312" s="166"/>
      <c r="M312" s="165"/>
      <c r="N312" s="124"/>
      <c r="O312" s="124"/>
      <c r="P312" s="126"/>
      <c r="Q312" s="126"/>
      <c r="R312" s="126"/>
      <c r="S312" s="125"/>
      <c r="T312" s="316"/>
      <c r="U312" s="126"/>
      <c r="V312" s="126"/>
      <c r="AA312" s="176"/>
      <c r="AB312" s="291"/>
      <c r="AC312" s="291"/>
      <c r="AD312" s="291"/>
      <c r="AE312" s="291"/>
      <c r="AF312" s="291"/>
      <c r="AG312" s="291"/>
      <c r="AH312" s="291"/>
      <c r="AI312" s="291"/>
      <c r="AJ312" s="291"/>
      <c r="AK312" s="291"/>
      <c r="AL312" s="291"/>
      <c r="AM312" s="291"/>
    </row>
    <row r="313" spans="1:39" s="175" customFormat="1" ht="41.25" customHeight="1" hidden="1">
      <c r="A313" s="123"/>
      <c r="B313" s="123"/>
      <c r="C313" s="123"/>
      <c r="D313" s="123"/>
      <c r="E313" s="123"/>
      <c r="F313" s="123"/>
      <c r="G313" s="123"/>
      <c r="H313" s="123"/>
      <c r="I313" s="123"/>
      <c r="J313" s="124"/>
      <c r="K313" s="166"/>
      <c r="L313" s="166"/>
      <c r="M313" s="165"/>
      <c r="N313" s="124"/>
      <c r="O313" s="124"/>
      <c r="P313" s="126"/>
      <c r="Q313" s="126"/>
      <c r="R313" s="126"/>
      <c r="S313" s="125"/>
      <c r="T313" s="316"/>
      <c r="U313" s="126"/>
      <c r="V313" s="126"/>
      <c r="AA313" s="176"/>
      <c r="AB313" s="291"/>
      <c r="AC313" s="291"/>
      <c r="AD313" s="291"/>
      <c r="AE313" s="291"/>
      <c r="AF313" s="291"/>
      <c r="AG313" s="291"/>
      <c r="AH313" s="291"/>
      <c r="AI313" s="291"/>
      <c r="AJ313" s="291"/>
      <c r="AK313" s="291"/>
      <c r="AL313" s="291"/>
      <c r="AM313" s="291"/>
    </row>
    <row r="314" spans="1:39" s="175" customFormat="1" ht="41.25" customHeight="1" hidden="1">
      <c r="A314" s="123"/>
      <c r="B314" s="123"/>
      <c r="C314" s="123"/>
      <c r="D314" s="123"/>
      <c r="E314" s="123"/>
      <c r="F314" s="123"/>
      <c r="G314" s="123"/>
      <c r="H314" s="123"/>
      <c r="I314" s="123"/>
      <c r="J314" s="124"/>
      <c r="K314" s="166"/>
      <c r="L314" s="166"/>
      <c r="M314" s="165"/>
      <c r="N314" s="124"/>
      <c r="O314" s="124"/>
      <c r="P314" s="126"/>
      <c r="Q314" s="126"/>
      <c r="R314" s="126"/>
      <c r="S314" s="125"/>
      <c r="T314" s="316"/>
      <c r="U314" s="126"/>
      <c r="V314" s="126"/>
      <c r="AA314" s="176"/>
      <c r="AB314" s="291"/>
      <c r="AC314" s="291"/>
      <c r="AD314" s="291"/>
      <c r="AE314" s="291"/>
      <c r="AF314" s="291"/>
      <c r="AG314" s="291"/>
      <c r="AH314" s="291"/>
      <c r="AI314" s="291"/>
      <c r="AJ314" s="291"/>
      <c r="AK314" s="291"/>
      <c r="AL314" s="291"/>
      <c r="AM314" s="291"/>
    </row>
    <row r="315" spans="1:39" s="175" customFormat="1" ht="41.25" customHeight="1" hidden="1">
      <c r="A315" s="123"/>
      <c r="B315" s="123"/>
      <c r="C315" s="123"/>
      <c r="D315" s="123"/>
      <c r="E315" s="123"/>
      <c r="F315" s="123"/>
      <c r="G315" s="123"/>
      <c r="H315" s="123"/>
      <c r="I315" s="123"/>
      <c r="J315" s="124"/>
      <c r="K315" s="166"/>
      <c r="L315" s="166"/>
      <c r="M315" s="165"/>
      <c r="N315" s="124"/>
      <c r="O315" s="124"/>
      <c r="P315" s="126"/>
      <c r="Q315" s="126"/>
      <c r="R315" s="126"/>
      <c r="S315" s="125"/>
      <c r="T315" s="316"/>
      <c r="U315" s="126"/>
      <c r="V315" s="126"/>
      <c r="AA315" s="176"/>
      <c r="AB315" s="291"/>
      <c r="AC315" s="291"/>
      <c r="AD315" s="291"/>
      <c r="AE315" s="291"/>
      <c r="AF315" s="291"/>
      <c r="AG315" s="291"/>
      <c r="AH315" s="291"/>
      <c r="AI315" s="291"/>
      <c r="AJ315" s="291"/>
      <c r="AK315" s="291"/>
      <c r="AL315" s="291"/>
      <c r="AM315" s="291"/>
    </row>
    <row r="316" spans="1:39" s="175" customFormat="1" ht="41.25" customHeight="1" hidden="1">
      <c r="A316" s="123"/>
      <c r="B316" s="123"/>
      <c r="C316" s="123"/>
      <c r="D316" s="123"/>
      <c r="E316" s="123"/>
      <c r="F316" s="123"/>
      <c r="G316" s="123"/>
      <c r="H316" s="123"/>
      <c r="I316" s="123"/>
      <c r="J316" s="124"/>
      <c r="K316" s="166"/>
      <c r="L316" s="166"/>
      <c r="M316" s="165"/>
      <c r="N316" s="124"/>
      <c r="O316" s="124"/>
      <c r="P316" s="126"/>
      <c r="Q316" s="126"/>
      <c r="R316" s="126"/>
      <c r="S316" s="125"/>
      <c r="T316" s="316"/>
      <c r="U316" s="126"/>
      <c r="V316" s="126"/>
      <c r="AA316" s="176"/>
      <c r="AB316" s="291"/>
      <c r="AC316" s="291"/>
      <c r="AD316" s="291"/>
      <c r="AE316" s="291"/>
      <c r="AF316" s="291"/>
      <c r="AG316" s="291"/>
      <c r="AH316" s="291"/>
      <c r="AI316" s="291"/>
      <c r="AJ316" s="291"/>
      <c r="AK316" s="291"/>
      <c r="AL316" s="291"/>
      <c r="AM316" s="291"/>
    </row>
    <row r="317" spans="1:39" s="175" customFormat="1" ht="41.25" customHeight="1" hidden="1">
      <c r="A317" s="123"/>
      <c r="B317" s="123"/>
      <c r="C317" s="123"/>
      <c r="D317" s="123"/>
      <c r="E317" s="123"/>
      <c r="F317" s="123"/>
      <c r="G317" s="123"/>
      <c r="H317" s="123"/>
      <c r="I317" s="123"/>
      <c r="J317" s="124"/>
      <c r="K317" s="166"/>
      <c r="L317" s="166"/>
      <c r="M317" s="165"/>
      <c r="N317" s="124"/>
      <c r="O317" s="124"/>
      <c r="P317" s="126"/>
      <c r="Q317" s="126"/>
      <c r="R317" s="126"/>
      <c r="S317" s="125"/>
      <c r="T317" s="316"/>
      <c r="U317" s="126"/>
      <c r="V317" s="126"/>
      <c r="AA317" s="176"/>
      <c r="AB317" s="291"/>
      <c r="AC317" s="291"/>
      <c r="AD317" s="291"/>
      <c r="AE317" s="291"/>
      <c r="AF317" s="291"/>
      <c r="AG317" s="291"/>
      <c r="AH317" s="291"/>
      <c r="AI317" s="291"/>
      <c r="AJ317" s="291"/>
      <c r="AK317" s="291"/>
      <c r="AL317" s="291"/>
      <c r="AM317" s="291"/>
    </row>
    <row r="318" spans="1:39" s="175" customFormat="1" ht="41.25" customHeight="1" hidden="1">
      <c r="A318" s="123"/>
      <c r="B318" s="123"/>
      <c r="C318" s="123"/>
      <c r="D318" s="123"/>
      <c r="E318" s="123"/>
      <c r="F318" s="123"/>
      <c r="G318" s="123"/>
      <c r="H318" s="123"/>
      <c r="I318" s="123"/>
      <c r="J318" s="124"/>
      <c r="K318" s="166"/>
      <c r="L318" s="166"/>
      <c r="M318" s="165"/>
      <c r="N318" s="124"/>
      <c r="O318" s="124"/>
      <c r="P318" s="126"/>
      <c r="Q318" s="126"/>
      <c r="R318" s="126"/>
      <c r="S318" s="125"/>
      <c r="T318" s="316"/>
      <c r="U318" s="126"/>
      <c r="V318" s="126"/>
      <c r="AA318" s="176"/>
      <c r="AB318" s="291"/>
      <c r="AC318" s="291"/>
      <c r="AD318" s="291"/>
      <c r="AE318" s="291"/>
      <c r="AF318" s="291"/>
      <c r="AG318" s="291"/>
      <c r="AH318" s="291"/>
      <c r="AI318" s="291"/>
      <c r="AJ318" s="291"/>
      <c r="AK318" s="291"/>
      <c r="AL318" s="291"/>
      <c r="AM318" s="291"/>
    </row>
    <row r="319" spans="1:39" s="175" customFormat="1" ht="41.25" customHeight="1" hidden="1">
      <c r="A319" s="123"/>
      <c r="B319" s="123"/>
      <c r="C319" s="123"/>
      <c r="D319" s="123"/>
      <c r="E319" s="123"/>
      <c r="F319" s="123"/>
      <c r="G319" s="123"/>
      <c r="H319" s="123"/>
      <c r="I319" s="123"/>
      <c r="J319" s="124"/>
      <c r="K319" s="166"/>
      <c r="L319" s="166"/>
      <c r="M319" s="165"/>
      <c r="N319" s="124"/>
      <c r="O319" s="124"/>
      <c r="P319" s="126"/>
      <c r="Q319" s="126"/>
      <c r="R319" s="126"/>
      <c r="S319" s="125"/>
      <c r="T319" s="316"/>
      <c r="U319" s="126"/>
      <c r="V319" s="126"/>
      <c r="AA319" s="176"/>
      <c r="AB319" s="291"/>
      <c r="AC319" s="291"/>
      <c r="AD319" s="291"/>
      <c r="AE319" s="291"/>
      <c r="AF319" s="291"/>
      <c r="AG319" s="291"/>
      <c r="AH319" s="291"/>
      <c r="AI319" s="291"/>
      <c r="AJ319" s="291"/>
      <c r="AK319" s="291"/>
      <c r="AL319" s="291"/>
      <c r="AM319" s="291"/>
    </row>
    <row r="320" spans="1:39" s="175" customFormat="1" ht="41.25" customHeight="1" hidden="1">
      <c r="A320" s="123"/>
      <c r="B320" s="123"/>
      <c r="C320" s="123"/>
      <c r="D320" s="123"/>
      <c r="E320" s="123"/>
      <c r="F320" s="123"/>
      <c r="G320" s="123"/>
      <c r="H320" s="123"/>
      <c r="I320" s="123"/>
      <c r="J320" s="124"/>
      <c r="K320" s="166"/>
      <c r="L320" s="166"/>
      <c r="M320" s="165"/>
      <c r="N320" s="124"/>
      <c r="O320" s="124"/>
      <c r="P320" s="126"/>
      <c r="Q320" s="126"/>
      <c r="R320" s="126"/>
      <c r="S320" s="125"/>
      <c r="T320" s="316"/>
      <c r="U320" s="126"/>
      <c r="V320" s="126"/>
      <c r="AA320" s="176"/>
      <c r="AB320" s="291"/>
      <c r="AC320" s="291"/>
      <c r="AD320" s="291"/>
      <c r="AE320" s="291"/>
      <c r="AF320" s="291"/>
      <c r="AG320" s="291"/>
      <c r="AH320" s="291"/>
      <c r="AI320" s="291"/>
      <c r="AJ320" s="291"/>
      <c r="AK320" s="291"/>
      <c r="AL320" s="291"/>
      <c r="AM320" s="291"/>
    </row>
    <row r="321" spans="1:39" s="175" customFormat="1" ht="41.25" customHeight="1" hidden="1">
      <c r="A321" s="123"/>
      <c r="B321" s="123"/>
      <c r="C321" s="123"/>
      <c r="D321" s="123"/>
      <c r="E321" s="123"/>
      <c r="F321" s="123"/>
      <c r="G321" s="123"/>
      <c r="H321" s="123"/>
      <c r="I321" s="123"/>
      <c r="J321" s="124"/>
      <c r="K321" s="166"/>
      <c r="L321" s="166"/>
      <c r="M321" s="165"/>
      <c r="N321" s="124"/>
      <c r="O321" s="124"/>
      <c r="P321" s="126"/>
      <c r="Q321" s="126"/>
      <c r="R321" s="126"/>
      <c r="S321" s="125"/>
      <c r="T321" s="316"/>
      <c r="U321" s="126"/>
      <c r="V321" s="126"/>
      <c r="AA321" s="176"/>
      <c r="AB321" s="291"/>
      <c r="AC321" s="291"/>
      <c r="AD321" s="291"/>
      <c r="AE321" s="291"/>
      <c r="AF321" s="291"/>
      <c r="AG321" s="291"/>
      <c r="AH321" s="291"/>
      <c r="AI321" s="291"/>
      <c r="AJ321" s="291"/>
      <c r="AK321" s="291"/>
      <c r="AL321" s="291"/>
      <c r="AM321" s="291"/>
    </row>
    <row r="322" spans="1:39" s="175" customFormat="1" ht="41.25" customHeight="1" hidden="1">
      <c r="A322" s="123"/>
      <c r="B322" s="123"/>
      <c r="C322" s="123"/>
      <c r="D322" s="123"/>
      <c r="E322" s="123"/>
      <c r="F322" s="123"/>
      <c r="G322" s="123"/>
      <c r="H322" s="123"/>
      <c r="I322" s="123"/>
      <c r="J322" s="124"/>
      <c r="K322" s="166"/>
      <c r="L322" s="166"/>
      <c r="M322" s="165"/>
      <c r="N322" s="124"/>
      <c r="O322" s="124"/>
      <c r="P322" s="126"/>
      <c r="Q322" s="126"/>
      <c r="R322" s="126"/>
      <c r="S322" s="125"/>
      <c r="T322" s="316"/>
      <c r="U322" s="126"/>
      <c r="V322" s="126"/>
      <c r="AA322" s="176"/>
      <c r="AB322" s="291"/>
      <c r="AC322" s="291"/>
      <c r="AD322" s="291"/>
      <c r="AE322" s="291"/>
      <c r="AF322" s="291"/>
      <c r="AG322" s="291"/>
      <c r="AH322" s="291"/>
      <c r="AI322" s="291"/>
      <c r="AJ322" s="291"/>
      <c r="AK322" s="291"/>
      <c r="AL322" s="291"/>
      <c r="AM322" s="291"/>
    </row>
    <row r="323" spans="1:39" s="175" customFormat="1" ht="41.25" customHeight="1" hidden="1">
      <c r="A323" s="123"/>
      <c r="B323" s="123"/>
      <c r="C323" s="123"/>
      <c r="D323" s="123"/>
      <c r="E323" s="123"/>
      <c r="F323" s="123"/>
      <c r="G323" s="123"/>
      <c r="H323" s="123"/>
      <c r="I323" s="123"/>
      <c r="J323" s="124"/>
      <c r="K323" s="166"/>
      <c r="L323" s="166"/>
      <c r="M323" s="165"/>
      <c r="N323" s="124"/>
      <c r="O323" s="124"/>
      <c r="P323" s="126"/>
      <c r="Q323" s="126"/>
      <c r="R323" s="126"/>
      <c r="S323" s="125"/>
      <c r="T323" s="316"/>
      <c r="U323" s="126"/>
      <c r="V323" s="126"/>
      <c r="AA323" s="176"/>
      <c r="AB323" s="291"/>
      <c r="AC323" s="291"/>
      <c r="AD323" s="291"/>
      <c r="AE323" s="291"/>
      <c r="AF323" s="291"/>
      <c r="AG323" s="291"/>
      <c r="AH323" s="291"/>
      <c r="AI323" s="291"/>
      <c r="AJ323" s="291"/>
      <c r="AK323" s="291"/>
      <c r="AL323" s="291"/>
      <c r="AM323" s="291"/>
    </row>
    <row r="324" spans="1:39" s="175" customFormat="1" ht="41.25" customHeight="1" hidden="1">
      <c r="A324" s="123"/>
      <c r="B324" s="123"/>
      <c r="C324" s="123"/>
      <c r="D324" s="123"/>
      <c r="E324" s="123"/>
      <c r="F324" s="123"/>
      <c r="G324" s="123"/>
      <c r="H324" s="123"/>
      <c r="I324" s="123"/>
      <c r="J324" s="124"/>
      <c r="K324" s="166"/>
      <c r="L324" s="166"/>
      <c r="M324" s="165"/>
      <c r="N324" s="124"/>
      <c r="O324" s="124"/>
      <c r="P324" s="126"/>
      <c r="Q324" s="126"/>
      <c r="R324" s="126"/>
      <c r="S324" s="125"/>
      <c r="T324" s="316"/>
      <c r="U324" s="126"/>
      <c r="V324" s="126"/>
      <c r="AA324" s="176"/>
      <c r="AB324" s="291"/>
      <c r="AC324" s="291"/>
      <c r="AD324" s="291"/>
      <c r="AE324" s="291"/>
      <c r="AF324" s="291"/>
      <c r="AG324" s="291"/>
      <c r="AH324" s="291"/>
      <c r="AI324" s="291"/>
      <c r="AJ324" s="291"/>
      <c r="AK324" s="291"/>
      <c r="AL324" s="291"/>
      <c r="AM324" s="291"/>
    </row>
    <row r="325" spans="1:39" s="175" customFormat="1" ht="41.25" customHeight="1" hidden="1">
      <c r="A325" s="123"/>
      <c r="B325" s="123"/>
      <c r="C325" s="123"/>
      <c r="D325" s="123"/>
      <c r="E325" s="123"/>
      <c r="F325" s="123"/>
      <c r="G325" s="123"/>
      <c r="H325" s="123"/>
      <c r="I325" s="123"/>
      <c r="J325" s="124"/>
      <c r="K325" s="166"/>
      <c r="L325" s="166"/>
      <c r="M325" s="165"/>
      <c r="N325" s="124"/>
      <c r="O325" s="124"/>
      <c r="P325" s="126"/>
      <c r="Q325" s="126"/>
      <c r="R325" s="126"/>
      <c r="S325" s="125"/>
      <c r="T325" s="316"/>
      <c r="U325" s="126"/>
      <c r="V325" s="126"/>
      <c r="AA325" s="176"/>
      <c r="AB325" s="291"/>
      <c r="AC325" s="291"/>
      <c r="AD325" s="291"/>
      <c r="AE325" s="291"/>
      <c r="AF325" s="291"/>
      <c r="AG325" s="291"/>
      <c r="AH325" s="291"/>
      <c r="AI325" s="291"/>
      <c r="AJ325" s="291"/>
      <c r="AK325" s="291"/>
      <c r="AL325" s="291"/>
      <c r="AM325" s="291"/>
    </row>
    <row r="326" spans="1:39" s="175" customFormat="1" ht="41.25" customHeight="1" hidden="1">
      <c r="A326" s="123"/>
      <c r="B326" s="123"/>
      <c r="C326" s="123"/>
      <c r="D326" s="123"/>
      <c r="E326" s="123"/>
      <c r="F326" s="123"/>
      <c r="G326" s="123"/>
      <c r="H326" s="123"/>
      <c r="I326" s="123"/>
      <c r="J326" s="124"/>
      <c r="K326" s="166"/>
      <c r="L326" s="166"/>
      <c r="M326" s="165"/>
      <c r="N326" s="124"/>
      <c r="O326" s="124"/>
      <c r="P326" s="126"/>
      <c r="Q326" s="126"/>
      <c r="R326" s="126"/>
      <c r="S326" s="125"/>
      <c r="T326" s="316"/>
      <c r="U326" s="126"/>
      <c r="V326" s="126"/>
      <c r="AA326" s="176"/>
      <c r="AB326" s="291"/>
      <c r="AC326" s="291"/>
      <c r="AD326" s="291"/>
      <c r="AE326" s="291"/>
      <c r="AF326" s="291"/>
      <c r="AG326" s="291"/>
      <c r="AH326" s="291"/>
      <c r="AI326" s="291"/>
      <c r="AJ326" s="291"/>
      <c r="AK326" s="291"/>
      <c r="AL326" s="291"/>
      <c r="AM326" s="291"/>
    </row>
    <row r="327" spans="1:39" s="175" customFormat="1" ht="41.25" customHeight="1" hidden="1">
      <c r="A327" s="123"/>
      <c r="B327" s="123"/>
      <c r="C327" s="123"/>
      <c r="D327" s="123"/>
      <c r="E327" s="123"/>
      <c r="F327" s="123"/>
      <c r="G327" s="123"/>
      <c r="H327" s="123"/>
      <c r="I327" s="123"/>
      <c r="J327" s="124"/>
      <c r="K327" s="166"/>
      <c r="L327" s="166"/>
      <c r="M327" s="165"/>
      <c r="N327" s="124"/>
      <c r="O327" s="124"/>
      <c r="P327" s="126"/>
      <c r="Q327" s="126"/>
      <c r="R327" s="126"/>
      <c r="S327" s="125"/>
      <c r="T327" s="316"/>
      <c r="U327" s="126"/>
      <c r="V327" s="126"/>
      <c r="AA327" s="176"/>
      <c r="AB327" s="291"/>
      <c r="AC327" s="291"/>
      <c r="AD327" s="291"/>
      <c r="AE327" s="291"/>
      <c r="AF327" s="291"/>
      <c r="AG327" s="291"/>
      <c r="AH327" s="291"/>
      <c r="AI327" s="291"/>
      <c r="AJ327" s="291"/>
      <c r="AK327" s="291"/>
      <c r="AL327" s="291"/>
      <c r="AM327" s="291"/>
    </row>
    <row r="328" spans="1:39" s="175" customFormat="1" ht="41.25" customHeight="1" hidden="1">
      <c r="A328" s="123"/>
      <c r="B328" s="123"/>
      <c r="C328" s="123"/>
      <c r="D328" s="123"/>
      <c r="E328" s="123"/>
      <c r="F328" s="123"/>
      <c r="G328" s="123"/>
      <c r="H328" s="123"/>
      <c r="I328" s="123"/>
      <c r="J328" s="124"/>
      <c r="K328" s="166"/>
      <c r="L328" s="166"/>
      <c r="M328" s="165"/>
      <c r="N328" s="124"/>
      <c r="O328" s="124"/>
      <c r="P328" s="126"/>
      <c r="Q328" s="126"/>
      <c r="R328" s="126"/>
      <c r="S328" s="125"/>
      <c r="T328" s="316"/>
      <c r="U328" s="126"/>
      <c r="V328" s="126"/>
      <c r="AA328" s="176"/>
      <c r="AB328" s="291"/>
      <c r="AC328" s="291"/>
      <c r="AD328" s="291"/>
      <c r="AE328" s="291"/>
      <c r="AF328" s="291"/>
      <c r="AG328" s="291"/>
      <c r="AH328" s="291"/>
      <c r="AI328" s="291"/>
      <c r="AJ328" s="291"/>
      <c r="AK328" s="291"/>
      <c r="AL328" s="291"/>
      <c r="AM328" s="291"/>
    </row>
    <row r="329" spans="1:39" s="175" customFormat="1" ht="41.25" customHeight="1" hidden="1">
      <c r="A329" s="123"/>
      <c r="B329" s="123"/>
      <c r="C329" s="123"/>
      <c r="D329" s="123"/>
      <c r="E329" s="123"/>
      <c r="F329" s="123"/>
      <c r="G329" s="123"/>
      <c r="H329" s="123"/>
      <c r="I329" s="123"/>
      <c r="J329" s="124"/>
      <c r="K329" s="166"/>
      <c r="L329" s="166"/>
      <c r="M329" s="165"/>
      <c r="N329" s="124"/>
      <c r="O329" s="124"/>
      <c r="P329" s="126"/>
      <c r="Q329" s="126"/>
      <c r="R329" s="126"/>
      <c r="S329" s="125"/>
      <c r="T329" s="316"/>
      <c r="U329" s="126"/>
      <c r="V329" s="126"/>
      <c r="AA329" s="176"/>
      <c r="AB329" s="291"/>
      <c r="AC329" s="291"/>
      <c r="AD329" s="291"/>
      <c r="AE329" s="291"/>
      <c r="AF329" s="291"/>
      <c r="AG329" s="291"/>
      <c r="AH329" s="291"/>
      <c r="AI329" s="291"/>
      <c r="AJ329" s="291"/>
      <c r="AK329" s="291"/>
      <c r="AL329" s="291"/>
      <c r="AM329" s="291"/>
    </row>
    <row r="330" spans="1:39" s="175" customFormat="1" ht="41.25" customHeight="1" hidden="1">
      <c r="A330" s="123"/>
      <c r="B330" s="123"/>
      <c r="C330" s="123"/>
      <c r="D330" s="123"/>
      <c r="E330" s="123"/>
      <c r="F330" s="123"/>
      <c r="G330" s="123"/>
      <c r="H330" s="123"/>
      <c r="I330" s="123"/>
      <c r="J330" s="124"/>
      <c r="K330" s="166"/>
      <c r="L330" s="166"/>
      <c r="M330" s="165"/>
      <c r="N330" s="124"/>
      <c r="O330" s="124"/>
      <c r="P330" s="126"/>
      <c r="Q330" s="126"/>
      <c r="R330" s="126"/>
      <c r="S330" s="125"/>
      <c r="T330" s="316"/>
      <c r="U330" s="126"/>
      <c r="V330" s="126"/>
      <c r="AA330" s="176"/>
      <c r="AB330" s="291"/>
      <c r="AC330" s="291"/>
      <c r="AD330" s="291"/>
      <c r="AE330" s="291"/>
      <c r="AF330" s="291"/>
      <c r="AG330" s="291"/>
      <c r="AH330" s="291"/>
      <c r="AI330" s="291"/>
      <c r="AJ330" s="291"/>
      <c r="AK330" s="291"/>
      <c r="AL330" s="291"/>
      <c r="AM330" s="291"/>
    </row>
    <row r="331" spans="1:39" s="175" customFormat="1" ht="41.25" customHeight="1" hidden="1">
      <c r="A331" s="123"/>
      <c r="B331" s="123"/>
      <c r="C331" s="123"/>
      <c r="D331" s="123"/>
      <c r="E331" s="123"/>
      <c r="F331" s="123"/>
      <c r="G331" s="123"/>
      <c r="H331" s="123"/>
      <c r="I331" s="123"/>
      <c r="J331" s="124"/>
      <c r="K331" s="166"/>
      <c r="L331" s="166"/>
      <c r="M331" s="165"/>
      <c r="N331" s="124"/>
      <c r="O331" s="124"/>
      <c r="P331" s="126"/>
      <c r="Q331" s="126"/>
      <c r="R331" s="126"/>
      <c r="S331" s="125"/>
      <c r="T331" s="316"/>
      <c r="U331" s="126"/>
      <c r="V331" s="126"/>
      <c r="AA331" s="176"/>
      <c r="AB331" s="291"/>
      <c r="AC331" s="291"/>
      <c r="AD331" s="291"/>
      <c r="AE331" s="291"/>
      <c r="AF331" s="291"/>
      <c r="AG331" s="291"/>
      <c r="AH331" s="291"/>
      <c r="AI331" s="291"/>
      <c r="AJ331" s="291"/>
      <c r="AK331" s="291"/>
      <c r="AL331" s="291"/>
      <c r="AM331" s="291"/>
    </row>
    <row r="332" spans="1:39" s="175" customFormat="1" ht="41.25" customHeight="1" hidden="1">
      <c r="A332" s="123"/>
      <c r="B332" s="123"/>
      <c r="C332" s="123"/>
      <c r="D332" s="123"/>
      <c r="E332" s="123"/>
      <c r="F332" s="123"/>
      <c r="G332" s="123"/>
      <c r="H332" s="123"/>
      <c r="I332" s="123"/>
      <c r="J332" s="124"/>
      <c r="K332" s="166"/>
      <c r="L332" s="166"/>
      <c r="M332" s="165"/>
      <c r="N332" s="124"/>
      <c r="O332" s="124"/>
      <c r="P332" s="126"/>
      <c r="Q332" s="126"/>
      <c r="R332" s="126"/>
      <c r="S332" s="125"/>
      <c r="T332" s="316"/>
      <c r="U332" s="126"/>
      <c r="V332" s="126"/>
      <c r="AA332" s="176"/>
      <c r="AB332" s="291"/>
      <c r="AC332" s="291"/>
      <c r="AD332" s="291"/>
      <c r="AE332" s="291"/>
      <c r="AF332" s="291"/>
      <c r="AG332" s="291"/>
      <c r="AH332" s="291"/>
      <c r="AI332" s="291"/>
      <c r="AJ332" s="291"/>
      <c r="AK332" s="291"/>
      <c r="AL332" s="291"/>
      <c r="AM332" s="291"/>
    </row>
    <row r="333" spans="1:39" s="175" customFormat="1" ht="41.25" customHeight="1" hidden="1">
      <c r="A333" s="123"/>
      <c r="B333" s="123"/>
      <c r="C333" s="123"/>
      <c r="D333" s="123"/>
      <c r="E333" s="123"/>
      <c r="F333" s="123"/>
      <c r="G333" s="123"/>
      <c r="H333" s="123"/>
      <c r="I333" s="123"/>
      <c r="J333" s="124"/>
      <c r="K333" s="166"/>
      <c r="L333" s="166"/>
      <c r="M333" s="165"/>
      <c r="N333" s="124"/>
      <c r="O333" s="124"/>
      <c r="P333" s="126"/>
      <c r="Q333" s="126"/>
      <c r="R333" s="126"/>
      <c r="S333" s="125"/>
      <c r="T333" s="316"/>
      <c r="U333" s="126"/>
      <c r="V333" s="126"/>
      <c r="AA333" s="176"/>
      <c r="AB333" s="291"/>
      <c r="AC333" s="291"/>
      <c r="AD333" s="291"/>
      <c r="AE333" s="291"/>
      <c r="AF333" s="291"/>
      <c r="AG333" s="291"/>
      <c r="AH333" s="291"/>
      <c r="AI333" s="291"/>
      <c r="AJ333" s="291"/>
      <c r="AK333" s="291"/>
      <c r="AL333" s="291"/>
      <c r="AM333" s="291"/>
    </row>
    <row r="334" spans="1:39" s="175" customFormat="1" ht="41.25" customHeight="1" hidden="1">
      <c r="A334" s="123"/>
      <c r="B334" s="123"/>
      <c r="C334" s="123"/>
      <c r="D334" s="123"/>
      <c r="E334" s="123"/>
      <c r="F334" s="123"/>
      <c r="G334" s="123"/>
      <c r="H334" s="123"/>
      <c r="I334" s="123"/>
      <c r="J334" s="124"/>
      <c r="K334" s="166"/>
      <c r="L334" s="166"/>
      <c r="M334" s="165"/>
      <c r="N334" s="124"/>
      <c r="O334" s="124"/>
      <c r="P334" s="126"/>
      <c r="Q334" s="126"/>
      <c r="R334" s="126"/>
      <c r="S334" s="125"/>
      <c r="T334" s="316"/>
      <c r="U334" s="126"/>
      <c r="V334" s="126"/>
      <c r="AA334" s="176"/>
      <c r="AB334" s="291"/>
      <c r="AC334" s="291"/>
      <c r="AD334" s="291"/>
      <c r="AE334" s="291"/>
      <c r="AF334" s="291"/>
      <c r="AG334" s="291"/>
      <c r="AH334" s="291"/>
      <c r="AI334" s="291"/>
      <c r="AJ334" s="291"/>
      <c r="AK334" s="291"/>
      <c r="AL334" s="291"/>
      <c r="AM334" s="291"/>
    </row>
    <row r="335" spans="1:39" s="175" customFormat="1" ht="41.25" customHeight="1" hidden="1">
      <c r="A335" s="123"/>
      <c r="B335" s="123"/>
      <c r="C335" s="123"/>
      <c r="D335" s="123"/>
      <c r="E335" s="123"/>
      <c r="F335" s="123"/>
      <c r="G335" s="123"/>
      <c r="H335" s="123"/>
      <c r="I335" s="123"/>
      <c r="J335" s="124"/>
      <c r="K335" s="166"/>
      <c r="L335" s="166"/>
      <c r="M335" s="165"/>
      <c r="N335" s="124"/>
      <c r="O335" s="124"/>
      <c r="P335" s="126"/>
      <c r="Q335" s="126"/>
      <c r="R335" s="126"/>
      <c r="S335" s="125"/>
      <c r="T335" s="316"/>
      <c r="U335" s="126"/>
      <c r="V335" s="126"/>
      <c r="AA335" s="176"/>
      <c r="AB335" s="291"/>
      <c r="AC335" s="291"/>
      <c r="AD335" s="291"/>
      <c r="AE335" s="291"/>
      <c r="AF335" s="291"/>
      <c r="AG335" s="291"/>
      <c r="AH335" s="291"/>
      <c r="AI335" s="291"/>
      <c r="AJ335" s="291"/>
      <c r="AK335" s="291"/>
      <c r="AL335" s="291"/>
      <c r="AM335" s="291"/>
    </row>
    <row r="336" spans="1:39" s="175" customFormat="1" ht="41.25" customHeight="1" hidden="1">
      <c r="A336" s="123"/>
      <c r="B336" s="123"/>
      <c r="C336" s="123"/>
      <c r="D336" s="123"/>
      <c r="E336" s="123"/>
      <c r="F336" s="123"/>
      <c r="G336" s="123"/>
      <c r="H336" s="123"/>
      <c r="I336" s="123"/>
      <c r="J336" s="124"/>
      <c r="K336" s="166"/>
      <c r="L336" s="166"/>
      <c r="M336" s="165"/>
      <c r="N336" s="124"/>
      <c r="O336" s="124"/>
      <c r="P336" s="126"/>
      <c r="Q336" s="126"/>
      <c r="R336" s="126"/>
      <c r="S336" s="125"/>
      <c r="T336" s="316"/>
      <c r="U336" s="126"/>
      <c r="V336" s="126"/>
      <c r="AA336" s="176"/>
      <c r="AB336" s="291"/>
      <c r="AC336" s="291"/>
      <c r="AD336" s="291"/>
      <c r="AE336" s="291"/>
      <c r="AF336" s="291"/>
      <c r="AG336" s="291"/>
      <c r="AH336" s="291"/>
      <c r="AI336" s="291"/>
      <c r="AJ336" s="291"/>
      <c r="AK336" s="291"/>
      <c r="AL336" s="291"/>
      <c r="AM336" s="291"/>
    </row>
    <row r="337" spans="1:39" s="175" customFormat="1" ht="41.25" customHeight="1" hidden="1">
      <c r="A337" s="123"/>
      <c r="B337" s="123"/>
      <c r="C337" s="123"/>
      <c r="D337" s="123"/>
      <c r="E337" s="123"/>
      <c r="F337" s="123"/>
      <c r="G337" s="123"/>
      <c r="H337" s="123"/>
      <c r="I337" s="123"/>
      <c r="J337" s="124"/>
      <c r="K337" s="166"/>
      <c r="L337" s="166"/>
      <c r="M337" s="165"/>
      <c r="N337" s="124"/>
      <c r="O337" s="124"/>
      <c r="P337" s="126"/>
      <c r="Q337" s="126"/>
      <c r="R337" s="126"/>
      <c r="S337" s="125"/>
      <c r="T337" s="316"/>
      <c r="U337" s="126"/>
      <c r="V337" s="126"/>
      <c r="AA337" s="176"/>
      <c r="AB337" s="291"/>
      <c r="AC337" s="291"/>
      <c r="AD337" s="291"/>
      <c r="AE337" s="291"/>
      <c r="AF337" s="291"/>
      <c r="AG337" s="291"/>
      <c r="AH337" s="291"/>
      <c r="AI337" s="291"/>
      <c r="AJ337" s="291"/>
      <c r="AK337" s="291"/>
      <c r="AL337" s="291"/>
      <c r="AM337" s="291"/>
    </row>
    <row r="338" spans="1:39" s="175" customFormat="1" ht="41.25" customHeight="1" hidden="1">
      <c r="A338" s="123"/>
      <c r="B338" s="123"/>
      <c r="C338" s="123"/>
      <c r="D338" s="123"/>
      <c r="E338" s="123"/>
      <c r="F338" s="123"/>
      <c r="G338" s="123"/>
      <c r="H338" s="123"/>
      <c r="I338" s="123"/>
      <c r="J338" s="124"/>
      <c r="K338" s="166"/>
      <c r="L338" s="166"/>
      <c r="M338" s="165"/>
      <c r="N338" s="124"/>
      <c r="O338" s="124"/>
      <c r="P338" s="126"/>
      <c r="Q338" s="126"/>
      <c r="R338" s="126"/>
      <c r="S338" s="125"/>
      <c r="T338" s="316"/>
      <c r="U338" s="126"/>
      <c r="V338" s="126"/>
      <c r="AA338" s="176"/>
      <c r="AB338" s="291"/>
      <c r="AC338" s="291"/>
      <c r="AD338" s="291"/>
      <c r="AE338" s="291"/>
      <c r="AF338" s="291"/>
      <c r="AG338" s="291"/>
      <c r="AH338" s="291"/>
      <c r="AI338" s="291"/>
      <c r="AJ338" s="291"/>
      <c r="AK338" s="291"/>
      <c r="AL338" s="291"/>
      <c r="AM338" s="291"/>
    </row>
    <row r="339" spans="1:39" s="175" customFormat="1" ht="41.25" customHeight="1" hidden="1">
      <c r="A339" s="123"/>
      <c r="B339" s="123"/>
      <c r="C339" s="123"/>
      <c r="D339" s="123"/>
      <c r="E339" s="123"/>
      <c r="F339" s="123"/>
      <c r="G339" s="123"/>
      <c r="H339" s="123"/>
      <c r="I339" s="123"/>
      <c r="J339" s="124"/>
      <c r="K339" s="166"/>
      <c r="L339" s="166"/>
      <c r="M339" s="165"/>
      <c r="N339" s="124"/>
      <c r="O339" s="124"/>
      <c r="P339" s="126"/>
      <c r="Q339" s="126"/>
      <c r="R339" s="126"/>
      <c r="S339" s="125"/>
      <c r="T339" s="316"/>
      <c r="U339" s="126"/>
      <c r="V339" s="126"/>
      <c r="AA339" s="176"/>
      <c r="AB339" s="291"/>
      <c r="AC339" s="291"/>
      <c r="AD339" s="291"/>
      <c r="AE339" s="291"/>
      <c r="AF339" s="291"/>
      <c r="AG339" s="291"/>
      <c r="AH339" s="291"/>
      <c r="AI339" s="291"/>
      <c r="AJ339" s="291"/>
      <c r="AK339" s="291"/>
      <c r="AL339" s="291"/>
      <c r="AM339" s="291"/>
    </row>
    <row r="340" spans="1:39" s="175" customFormat="1" ht="41.25" customHeight="1" hidden="1">
      <c r="A340" s="123"/>
      <c r="B340" s="123"/>
      <c r="C340" s="123"/>
      <c r="D340" s="123"/>
      <c r="E340" s="123"/>
      <c r="F340" s="123"/>
      <c r="G340" s="123"/>
      <c r="H340" s="123"/>
      <c r="I340" s="123"/>
      <c r="J340" s="124"/>
      <c r="K340" s="166"/>
      <c r="L340" s="166"/>
      <c r="M340" s="165"/>
      <c r="N340" s="124"/>
      <c r="O340" s="124"/>
      <c r="P340" s="126"/>
      <c r="Q340" s="126"/>
      <c r="R340" s="126"/>
      <c r="S340" s="125"/>
      <c r="T340" s="316"/>
      <c r="U340" s="126"/>
      <c r="V340" s="126"/>
      <c r="AA340" s="176"/>
      <c r="AB340" s="291"/>
      <c r="AC340" s="291"/>
      <c r="AD340" s="291"/>
      <c r="AE340" s="291"/>
      <c r="AF340" s="291"/>
      <c r="AG340" s="291"/>
      <c r="AH340" s="291"/>
      <c r="AI340" s="291"/>
      <c r="AJ340" s="291"/>
      <c r="AK340" s="291"/>
      <c r="AL340" s="291"/>
      <c r="AM340" s="291"/>
    </row>
    <row r="341" spans="1:39" s="175" customFormat="1" ht="41.25" customHeight="1" hidden="1">
      <c r="A341" s="123"/>
      <c r="B341" s="123"/>
      <c r="C341" s="123"/>
      <c r="D341" s="123"/>
      <c r="E341" s="123"/>
      <c r="F341" s="123"/>
      <c r="G341" s="123"/>
      <c r="H341" s="123"/>
      <c r="I341" s="123"/>
      <c r="J341" s="124"/>
      <c r="K341" s="166"/>
      <c r="L341" s="166"/>
      <c r="M341" s="165"/>
      <c r="N341" s="124"/>
      <c r="O341" s="124"/>
      <c r="P341" s="126"/>
      <c r="Q341" s="126"/>
      <c r="R341" s="126"/>
      <c r="S341" s="125"/>
      <c r="T341" s="316"/>
      <c r="U341" s="126"/>
      <c r="V341" s="126"/>
      <c r="AA341" s="176"/>
      <c r="AB341" s="291"/>
      <c r="AC341" s="291"/>
      <c r="AD341" s="291"/>
      <c r="AE341" s="291"/>
      <c r="AF341" s="291"/>
      <c r="AG341" s="291"/>
      <c r="AH341" s="291"/>
      <c r="AI341" s="291"/>
      <c r="AJ341" s="291"/>
      <c r="AK341" s="291"/>
      <c r="AL341" s="291"/>
      <c r="AM341" s="291"/>
    </row>
    <row r="342" spans="1:39" s="175" customFormat="1" ht="41.25" customHeight="1" hidden="1">
      <c r="A342" s="123"/>
      <c r="B342" s="123"/>
      <c r="C342" s="123"/>
      <c r="D342" s="123"/>
      <c r="E342" s="123"/>
      <c r="F342" s="123"/>
      <c r="G342" s="123"/>
      <c r="H342" s="123"/>
      <c r="I342" s="123"/>
      <c r="J342" s="124"/>
      <c r="K342" s="166"/>
      <c r="L342" s="166"/>
      <c r="M342" s="165"/>
      <c r="N342" s="124"/>
      <c r="O342" s="124"/>
      <c r="P342" s="126"/>
      <c r="Q342" s="126"/>
      <c r="R342" s="126"/>
      <c r="S342" s="125"/>
      <c r="T342" s="316"/>
      <c r="U342" s="126"/>
      <c r="V342" s="126"/>
      <c r="AA342" s="176"/>
      <c r="AB342" s="291"/>
      <c r="AC342" s="291"/>
      <c r="AD342" s="291"/>
      <c r="AE342" s="291"/>
      <c r="AF342" s="291"/>
      <c r="AG342" s="291"/>
      <c r="AH342" s="291"/>
      <c r="AI342" s="291"/>
      <c r="AJ342" s="291"/>
      <c r="AK342" s="291"/>
      <c r="AL342" s="291"/>
      <c r="AM342" s="291"/>
    </row>
    <row r="343" spans="1:39" s="175" customFormat="1" ht="41.25" customHeight="1" hidden="1">
      <c r="A343" s="123"/>
      <c r="B343" s="123"/>
      <c r="C343" s="123"/>
      <c r="D343" s="123"/>
      <c r="E343" s="123"/>
      <c r="F343" s="123"/>
      <c r="G343" s="123"/>
      <c r="H343" s="123"/>
      <c r="I343" s="123"/>
      <c r="J343" s="124"/>
      <c r="K343" s="166"/>
      <c r="L343" s="166"/>
      <c r="M343" s="165"/>
      <c r="N343" s="124"/>
      <c r="O343" s="124"/>
      <c r="P343" s="126"/>
      <c r="Q343" s="126"/>
      <c r="R343" s="126"/>
      <c r="S343" s="125"/>
      <c r="T343" s="316"/>
      <c r="U343" s="126"/>
      <c r="V343" s="126"/>
      <c r="AA343" s="176"/>
      <c r="AB343" s="291"/>
      <c r="AC343" s="291"/>
      <c r="AD343" s="291"/>
      <c r="AE343" s="291"/>
      <c r="AF343" s="291"/>
      <c r="AG343" s="291"/>
      <c r="AH343" s="291"/>
      <c r="AI343" s="291"/>
      <c r="AJ343" s="291"/>
      <c r="AK343" s="291"/>
      <c r="AL343" s="291"/>
      <c r="AM343" s="291"/>
    </row>
    <row r="344" spans="1:39" s="175" customFormat="1" ht="41.25" customHeight="1" hidden="1">
      <c r="A344" s="123"/>
      <c r="B344" s="123"/>
      <c r="C344" s="123"/>
      <c r="D344" s="123"/>
      <c r="E344" s="123"/>
      <c r="F344" s="123"/>
      <c r="G344" s="123"/>
      <c r="H344" s="123"/>
      <c r="I344" s="123"/>
      <c r="J344" s="124"/>
      <c r="K344" s="166"/>
      <c r="L344" s="166"/>
      <c r="M344" s="165"/>
      <c r="N344" s="124"/>
      <c r="O344" s="124"/>
      <c r="P344" s="126"/>
      <c r="Q344" s="126"/>
      <c r="R344" s="126"/>
      <c r="S344" s="125"/>
      <c r="T344" s="316"/>
      <c r="U344" s="126"/>
      <c r="V344" s="126"/>
      <c r="AA344" s="176"/>
      <c r="AB344" s="291"/>
      <c r="AC344" s="291"/>
      <c r="AD344" s="291"/>
      <c r="AE344" s="291"/>
      <c r="AF344" s="291"/>
      <c r="AG344" s="291"/>
      <c r="AH344" s="291"/>
      <c r="AI344" s="291"/>
      <c r="AJ344" s="291"/>
      <c r="AK344" s="291"/>
      <c r="AL344" s="291"/>
      <c r="AM344" s="291"/>
    </row>
    <row r="345" spans="1:39" s="175" customFormat="1" ht="41.25" customHeight="1" hidden="1">
      <c r="A345" s="123"/>
      <c r="B345" s="123"/>
      <c r="C345" s="123"/>
      <c r="D345" s="123"/>
      <c r="E345" s="123"/>
      <c r="F345" s="123"/>
      <c r="G345" s="123"/>
      <c r="H345" s="123"/>
      <c r="I345" s="123"/>
      <c r="J345" s="124"/>
      <c r="K345" s="166"/>
      <c r="L345" s="166"/>
      <c r="M345" s="165"/>
      <c r="N345" s="124"/>
      <c r="O345" s="124"/>
      <c r="P345" s="126"/>
      <c r="Q345" s="126"/>
      <c r="R345" s="126"/>
      <c r="S345" s="125"/>
      <c r="T345" s="316"/>
      <c r="U345" s="126"/>
      <c r="V345" s="126"/>
      <c r="AA345" s="176"/>
      <c r="AB345" s="291"/>
      <c r="AC345" s="291"/>
      <c r="AD345" s="291"/>
      <c r="AE345" s="291"/>
      <c r="AF345" s="291"/>
      <c r="AG345" s="291"/>
      <c r="AH345" s="291"/>
      <c r="AI345" s="291"/>
      <c r="AJ345" s="291"/>
      <c r="AK345" s="291"/>
      <c r="AL345" s="291"/>
      <c r="AM345" s="291"/>
    </row>
    <row r="346" spans="1:39" s="175" customFormat="1" ht="41.25" customHeight="1" hidden="1">
      <c r="A346" s="123"/>
      <c r="B346" s="123"/>
      <c r="C346" s="123"/>
      <c r="D346" s="123"/>
      <c r="E346" s="123"/>
      <c r="F346" s="123"/>
      <c r="G346" s="123"/>
      <c r="H346" s="123"/>
      <c r="I346" s="123"/>
      <c r="J346" s="124"/>
      <c r="K346" s="166"/>
      <c r="L346" s="166"/>
      <c r="M346" s="165"/>
      <c r="N346" s="124"/>
      <c r="O346" s="124"/>
      <c r="P346" s="126"/>
      <c r="Q346" s="126"/>
      <c r="R346" s="126"/>
      <c r="S346" s="125"/>
      <c r="T346" s="316"/>
      <c r="U346" s="126"/>
      <c r="V346" s="126"/>
      <c r="AA346" s="176"/>
      <c r="AB346" s="291"/>
      <c r="AC346" s="291"/>
      <c r="AD346" s="291"/>
      <c r="AE346" s="291"/>
      <c r="AF346" s="291"/>
      <c r="AG346" s="291"/>
      <c r="AH346" s="291"/>
      <c r="AI346" s="291"/>
      <c r="AJ346" s="291"/>
      <c r="AK346" s="291"/>
      <c r="AL346" s="291"/>
      <c r="AM346" s="291"/>
    </row>
    <row r="347" spans="1:39" s="175" customFormat="1" ht="41.25" customHeight="1" hidden="1">
      <c r="A347" s="123"/>
      <c r="B347" s="123"/>
      <c r="C347" s="123"/>
      <c r="D347" s="123"/>
      <c r="E347" s="123"/>
      <c r="F347" s="123"/>
      <c r="G347" s="123"/>
      <c r="H347" s="123"/>
      <c r="I347" s="123"/>
      <c r="J347" s="124"/>
      <c r="K347" s="166"/>
      <c r="L347" s="166"/>
      <c r="M347" s="165"/>
      <c r="N347" s="124"/>
      <c r="O347" s="124"/>
      <c r="P347" s="126"/>
      <c r="Q347" s="126"/>
      <c r="R347" s="126"/>
      <c r="S347" s="125"/>
      <c r="T347" s="316"/>
      <c r="U347" s="126"/>
      <c r="V347" s="126"/>
      <c r="AA347" s="176"/>
      <c r="AB347" s="291"/>
      <c r="AC347" s="291"/>
      <c r="AD347" s="291"/>
      <c r="AE347" s="291"/>
      <c r="AF347" s="291"/>
      <c r="AG347" s="291"/>
      <c r="AH347" s="291"/>
      <c r="AI347" s="291"/>
      <c r="AJ347" s="291"/>
      <c r="AK347" s="291"/>
      <c r="AL347" s="291"/>
      <c r="AM347" s="291"/>
    </row>
    <row r="348" spans="1:39" s="175" customFormat="1" ht="41.25" customHeight="1" hidden="1">
      <c r="A348" s="123"/>
      <c r="B348" s="123"/>
      <c r="C348" s="123"/>
      <c r="D348" s="123"/>
      <c r="E348" s="123"/>
      <c r="F348" s="123"/>
      <c r="G348" s="123"/>
      <c r="H348" s="123"/>
      <c r="I348" s="123"/>
      <c r="J348" s="124"/>
      <c r="K348" s="166"/>
      <c r="L348" s="166"/>
      <c r="M348" s="165"/>
      <c r="N348" s="124"/>
      <c r="O348" s="124"/>
      <c r="P348" s="126"/>
      <c r="Q348" s="126"/>
      <c r="R348" s="126"/>
      <c r="S348" s="125"/>
      <c r="T348" s="316"/>
      <c r="U348" s="126"/>
      <c r="V348" s="126"/>
      <c r="AA348" s="176"/>
      <c r="AB348" s="291"/>
      <c r="AC348" s="291"/>
      <c r="AD348" s="291"/>
      <c r="AE348" s="291"/>
      <c r="AF348" s="291"/>
      <c r="AG348" s="291"/>
      <c r="AH348" s="291"/>
      <c r="AI348" s="291"/>
      <c r="AJ348" s="291"/>
      <c r="AK348" s="291"/>
      <c r="AL348" s="291"/>
      <c r="AM348" s="291"/>
    </row>
    <row r="349" spans="1:39" s="175" customFormat="1" ht="41.25" customHeight="1" hidden="1">
      <c r="A349" s="123"/>
      <c r="B349" s="123"/>
      <c r="C349" s="123"/>
      <c r="D349" s="123"/>
      <c r="E349" s="123"/>
      <c r="F349" s="123"/>
      <c r="G349" s="123"/>
      <c r="H349" s="123"/>
      <c r="I349" s="123"/>
      <c r="J349" s="124"/>
      <c r="K349" s="166"/>
      <c r="L349" s="166"/>
      <c r="M349" s="165"/>
      <c r="N349" s="124"/>
      <c r="O349" s="124"/>
      <c r="P349" s="126"/>
      <c r="Q349" s="126"/>
      <c r="R349" s="126"/>
      <c r="S349" s="125"/>
      <c r="T349" s="316"/>
      <c r="U349" s="126"/>
      <c r="V349" s="126"/>
      <c r="AA349" s="176"/>
      <c r="AB349" s="291"/>
      <c r="AC349" s="291"/>
      <c r="AD349" s="291"/>
      <c r="AE349" s="291"/>
      <c r="AF349" s="291"/>
      <c r="AG349" s="291"/>
      <c r="AH349" s="291"/>
      <c r="AI349" s="291"/>
      <c r="AJ349" s="291"/>
      <c r="AK349" s="291"/>
      <c r="AL349" s="291"/>
      <c r="AM349" s="291"/>
    </row>
    <row r="350" spans="1:39" s="175" customFormat="1" ht="41.25" customHeight="1" hidden="1">
      <c r="A350" s="123"/>
      <c r="B350" s="123"/>
      <c r="C350" s="123"/>
      <c r="D350" s="123"/>
      <c r="E350" s="123"/>
      <c r="F350" s="123"/>
      <c r="G350" s="123"/>
      <c r="H350" s="123"/>
      <c r="I350" s="123"/>
      <c r="J350" s="124"/>
      <c r="K350" s="166"/>
      <c r="L350" s="166"/>
      <c r="M350" s="165"/>
      <c r="N350" s="124"/>
      <c r="O350" s="124"/>
      <c r="P350" s="126"/>
      <c r="Q350" s="126"/>
      <c r="R350" s="126"/>
      <c r="S350" s="125"/>
      <c r="T350" s="316"/>
      <c r="U350" s="126"/>
      <c r="V350" s="126"/>
      <c r="AA350" s="176"/>
      <c r="AB350" s="291"/>
      <c r="AC350" s="291"/>
      <c r="AD350" s="291"/>
      <c r="AE350" s="291"/>
      <c r="AF350" s="291"/>
      <c r="AG350" s="291"/>
      <c r="AH350" s="291"/>
      <c r="AI350" s="291"/>
      <c r="AJ350" s="291"/>
      <c r="AK350" s="291"/>
      <c r="AL350" s="291"/>
      <c r="AM350" s="291"/>
    </row>
    <row r="351" spans="1:39" s="175" customFormat="1" ht="41.25" customHeight="1" hidden="1">
      <c r="A351" s="123"/>
      <c r="B351" s="123"/>
      <c r="C351" s="123"/>
      <c r="D351" s="123"/>
      <c r="E351" s="123"/>
      <c r="F351" s="123"/>
      <c r="G351" s="123"/>
      <c r="H351" s="123"/>
      <c r="I351" s="123"/>
      <c r="J351" s="124"/>
      <c r="K351" s="166"/>
      <c r="L351" s="166"/>
      <c r="M351" s="165"/>
      <c r="N351" s="124"/>
      <c r="O351" s="124"/>
      <c r="P351" s="126"/>
      <c r="Q351" s="126"/>
      <c r="R351" s="126"/>
      <c r="S351" s="125"/>
      <c r="T351" s="316"/>
      <c r="U351" s="126"/>
      <c r="V351" s="126"/>
      <c r="AA351" s="176"/>
      <c r="AB351" s="291"/>
      <c r="AC351" s="291"/>
      <c r="AD351" s="291"/>
      <c r="AE351" s="291"/>
      <c r="AF351" s="291"/>
      <c r="AG351" s="291"/>
      <c r="AH351" s="291"/>
      <c r="AI351" s="291"/>
      <c r="AJ351" s="291"/>
      <c r="AK351" s="291"/>
      <c r="AL351" s="291"/>
      <c r="AM351" s="291"/>
    </row>
    <row r="352" spans="1:39" s="175" customFormat="1" ht="41.25" customHeight="1" hidden="1">
      <c r="A352" s="123"/>
      <c r="B352" s="123"/>
      <c r="C352" s="123"/>
      <c r="D352" s="123"/>
      <c r="E352" s="123"/>
      <c r="F352" s="123"/>
      <c r="G352" s="123"/>
      <c r="H352" s="123"/>
      <c r="I352" s="123"/>
      <c r="J352" s="124"/>
      <c r="K352" s="166"/>
      <c r="L352" s="166"/>
      <c r="M352" s="165"/>
      <c r="N352" s="124"/>
      <c r="O352" s="124"/>
      <c r="P352" s="126"/>
      <c r="Q352" s="126"/>
      <c r="R352" s="126"/>
      <c r="S352" s="125"/>
      <c r="T352" s="316"/>
      <c r="U352" s="126"/>
      <c r="V352" s="126"/>
      <c r="AA352" s="176"/>
      <c r="AB352" s="291"/>
      <c r="AC352" s="291"/>
      <c r="AD352" s="291"/>
      <c r="AE352" s="291"/>
      <c r="AF352" s="291"/>
      <c r="AG352" s="291"/>
      <c r="AH352" s="291"/>
      <c r="AI352" s="291"/>
      <c r="AJ352" s="291"/>
      <c r="AK352" s="291"/>
      <c r="AL352" s="291"/>
      <c r="AM352" s="291"/>
    </row>
    <row r="353" spans="1:39" s="175" customFormat="1" ht="41.25" customHeight="1" hidden="1">
      <c r="A353" s="123"/>
      <c r="B353" s="123"/>
      <c r="C353" s="123"/>
      <c r="D353" s="123"/>
      <c r="E353" s="123"/>
      <c r="F353" s="123"/>
      <c r="G353" s="123"/>
      <c r="H353" s="123"/>
      <c r="I353" s="123"/>
      <c r="J353" s="124"/>
      <c r="K353" s="166"/>
      <c r="L353" s="166"/>
      <c r="M353" s="165"/>
      <c r="N353" s="124"/>
      <c r="O353" s="124"/>
      <c r="P353" s="126"/>
      <c r="Q353" s="126"/>
      <c r="R353" s="126"/>
      <c r="S353" s="125"/>
      <c r="T353" s="316"/>
      <c r="U353" s="126"/>
      <c r="V353" s="126"/>
      <c r="AA353" s="176"/>
      <c r="AB353" s="291"/>
      <c r="AC353" s="291"/>
      <c r="AD353" s="291"/>
      <c r="AE353" s="291"/>
      <c r="AF353" s="291"/>
      <c r="AG353" s="291"/>
      <c r="AH353" s="291"/>
      <c r="AI353" s="291"/>
      <c r="AJ353" s="291"/>
      <c r="AK353" s="291"/>
      <c r="AL353" s="291"/>
      <c r="AM353" s="291"/>
    </row>
    <row r="354" spans="1:39" s="175" customFormat="1" ht="41.25" customHeight="1" hidden="1">
      <c r="A354" s="123"/>
      <c r="B354" s="123"/>
      <c r="C354" s="123"/>
      <c r="D354" s="123"/>
      <c r="E354" s="123"/>
      <c r="F354" s="123"/>
      <c r="G354" s="123"/>
      <c r="H354" s="123"/>
      <c r="I354" s="123"/>
      <c r="J354" s="124"/>
      <c r="K354" s="166"/>
      <c r="L354" s="166"/>
      <c r="M354" s="165"/>
      <c r="N354" s="124"/>
      <c r="O354" s="124"/>
      <c r="P354" s="126"/>
      <c r="Q354" s="126"/>
      <c r="R354" s="126"/>
      <c r="S354" s="125"/>
      <c r="T354" s="316"/>
      <c r="U354" s="126"/>
      <c r="V354" s="126"/>
      <c r="AA354" s="176"/>
      <c r="AB354" s="291"/>
      <c r="AC354" s="291"/>
      <c r="AD354" s="291"/>
      <c r="AE354" s="291"/>
      <c r="AF354" s="291"/>
      <c r="AG354" s="291"/>
      <c r="AH354" s="291"/>
      <c r="AI354" s="291"/>
      <c r="AJ354" s="291"/>
      <c r="AK354" s="291"/>
      <c r="AL354" s="291"/>
      <c r="AM354" s="291"/>
    </row>
    <row r="355" spans="1:39" s="175" customFormat="1" ht="41.25" customHeight="1" hidden="1">
      <c r="A355" s="123"/>
      <c r="B355" s="123"/>
      <c r="C355" s="123"/>
      <c r="D355" s="123"/>
      <c r="E355" s="123"/>
      <c r="F355" s="123"/>
      <c r="G355" s="123"/>
      <c r="H355" s="123"/>
      <c r="I355" s="123"/>
      <c r="J355" s="124"/>
      <c r="K355" s="166"/>
      <c r="L355" s="166"/>
      <c r="M355" s="165"/>
      <c r="N355" s="124"/>
      <c r="O355" s="124"/>
      <c r="P355" s="126"/>
      <c r="Q355" s="126"/>
      <c r="R355" s="126"/>
      <c r="S355" s="125"/>
      <c r="T355" s="316"/>
      <c r="U355" s="126"/>
      <c r="V355" s="126"/>
      <c r="AA355" s="176"/>
      <c r="AB355" s="291"/>
      <c r="AC355" s="291"/>
      <c r="AD355" s="291"/>
      <c r="AE355" s="291"/>
      <c r="AF355" s="291"/>
      <c r="AG355" s="291"/>
      <c r="AH355" s="291"/>
      <c r="AI355" s="291"/>
      <c r="AJ355" s="291"/>
      <c r="AK355" s="291"/>
      <c r="AL355" s="291"/>
      <c r="AM355" s="291"/>
    </row>
    <row r="356" spans="1:39" s="175" customFormat="1" ht="41.25" customHeight="1" hidden="1">
      <c r="A356" s="123"/>
      <c r="B356" s="123"/>
      <c r="C356" s="123"/>
      <c r="D356" s="123"/>
      <c r="E356" s="123"/>
      <c r="F356" s="123"/>
      <c r="G356" s="123"/>
      <c r="H356" s="123"/>
      <c r="I356" s="123"/>
      <c r="J356" s="124"/>
      <c r="K356" s="166"/>
      <c r="L356" s="166"/>
      <c r="M356" s="165"/>
      <c r="N356" s="124"/>
      <c r="O356" s="124"/>
      <c r="P356" s="126"/>
      <c r="Q356" s="126"/>
      <c r="R356" s="126"/>
      <c r="S356" s="125"/>
      <c r="T356" s="316"/>
      <c r="U356" s="126"/>
      <c r="V356" s="126"/>
      <c r="AA356" s="176"/>
      <c r="AB356" s="291"/>
      <c r="AC356" s="291"/>
      <c r="AD356" s="291"/>
      <c r="AE356" s="291"/>
      <c r="AF356" s="291"/>
      <c r="AG356" s="291"/>
      <c r="AH356" s="291"/>
      <c r="AI356" s="291"/>
      <c r="AJ356" s="291"/>
      <c r="AK356" s="291"/>
      <c r="AL356" s="291"/>
      <c r="AM356" s="291"/>
    </row>
    <row r="357" spans="1:39" s="175" customFormat="1" ht="41.25" customHeight="1" hidden="1">
      <c r="A357" s="123"/>
      <c r="B357" s="123"/>
      <c r="C357" s="123"/>
      <c r="D357" s="123"/>
      <c r="E357" s="123"/>
      <c r="F357" s="123"/>
      <c r="G357" s="123"/>
      <c r="H357" s="123"/>
      <c r="I357" s="123"/>
      <c r="J357" s="124"/>
      <c r="K357" s="166"/>
      <c r="L357" s="166"/>
      <c r="M357" s="165"/>
      <c r="N357" s="124"/>
      <c r="O357" s="124"/>
      <c r="P357" s="126"/>
      <c r="Q357" s="126"/>
      <c r="R357" s="126"/>
      <c r="S357" s="125"/>
      <c r="T357" s="316"/>
      <c r="U357" s="126"/>
      <c r="V357" s="126"/>
      <c r="AA357" s="176"/>
      <c r="AB357" s="291"/>
      <c r="AC357" s="291"/>
      <c r="AD357" s="291"/>
      <c r="AE357" s="291"/>
      <c r="AF357" s="291"/>
      <c r="AG357" s="291"/>
      <c r="AH357" s="291"/>
      <c r="AI357" s="291"/>
      <c r="AJ357" s="291"/>
      <c r="AK357" s="291"/>
      <c r="AL357" s="291"/>
      <c r="AM357" s="291"/>
    </row>
    <row r="358" spans="1:39" s="175" customFormat="1" ht="41.25" customHeight="1" hidden="1">
      <c r="A358" s="123"/>
      <c r="B358" s="123"/>
      <c r="C358" s="123"/>
      <c r="D358" s="123"/>
      <c r="E358" s="123"/>
      <c r="F358" s="123"/>
      <c r="G358" s="123"/>
      <c r="H358" s="123"/>
      <c r="I358" s="123"/>
      <c r="J358" s="124"/>
      <c r="K358" s="166"/>
      <c r="L358" s="166"/>
      <c r="M358" s="165"/>
      <c r="N358" s="124"/>
      <c r="O358" s="124"/>
      <c r="P358" s="126"/>
      <c r="Q358" s="126"/>
      <c r="R358" s="126"/>
      <c r="S358" s="125"/>
      <c r="T358" s="316"/>
      <c r="U358" s="126"/>
      <c r="V358" s="126"/>
      <c r="AA358" s="176"/>
      <c r="AB358" s="291"/>
      <c r="AC358" s="291"/>
      <c r="AD358" s="291"/>
      <c r="AE358" s="291"/>
      <c r="AF358" s="291"/>
      <c r="AG358" s="291"/>
      <c r="AH358" s="291"/>
      <c r="AI358" s="291"/>
      <c r="AJ358" s="291"/>
      <c r="AK358" s="291"/>
      <c r="AL358" s="291"/>
      <c r="AM358" s="291"/>
    </row>
    <row r="359" spans="1:39" s="175" customFormat="1" ht="41.25" customHeight="1" hidden="1">
      <c r="A359" s="123"/>
      <c r="B359" s="123"/>
      <c r="C359" s="123"/>
      <c r="D359" s="123"/>
      <c r="E359" s="123"/>
      <c r="F359" s="123"/>
      <c r="G359" s="123"/>
      <c r="H359" s="123"/>
      <c r="I359" s="123"/>
      <c r="J359" s="124"/>
      <c r="K359" s="166"/>
      <c r="L359" s="166"/>
      <c r="M359" s="165"/>
      <c r="N359" s="124"/>
      <c r="O359" s="124"/>
      <c r="P359" s="126"/>
      <c r="Q359" s="126"/>
      <c r="R359" s="126"/>
      <c r="S359" s="125"/>
      <c r="T359" s="316"/>
      <c r="U359" s="126"/>
      <c r="V359" s="126"/>
      <c r="AA359" s="176"/>
      <c r="AB359" s="291"/>
      <c r="AC359" s="291"/>
      <c r="AD359" s="291"/>
      <c r="AE359" s="291"/>
      <c r="AF359" s="291"/>
      <c r="AG359" s="291"/>
      <c r="AH359" s="291"/>
      <c r="AI359" s="291"/>
      <c r="AJ359" s="291"/>
      <c r="AK359" s="291"/>
      <c r="AL359" s="291"/>
      <c r="AM359" s="291"/>
    </row>
    <row r="360" spans="1:39" s="175" customFormat="1" ht="41.25" customHeight="1" hidden="1">
      <c r="A360" s="123"/>
      <c r="B360" s="123"/>
      <c r="C360" s="123"/>
      <c r="D360" s="123"/>
      <c r="E360" s="123"/>
      <c r="F360" s="123"/>
      <c r="G360" s="123"/>
      <c r="H360" s="123"/>
      <c r="I360" s="123"/>
      <c r="J360" s="124"/>
      <c r="K360" s="166"/>
      <c r="L360" s="166"/>
      <c r="M360" s="165"/>
      <c r="N360" s="124"/>
      <c r="O360" s="124"/>
      <c r="P360" s="126"/>
      <c r="Q360" s="126"/>
      <c r="R360" s="126"/>
      <c r="S360" s="125"/>
      <c r="T360" s="316"/>
      <c r="U360" s="126"/>
      <c r="V360" s="126"/>
      <c r="AA360" s="176"/>
      <c r="AB360" s="291"/>
      <c r="AC360" s="291"/>
      <c r="AD360" s="291"/>
      <c r="AE360" s="291"/>
      <c r="AF360" s="291"/>
      <c r="AG360" s="291"/>
      <c r="AH360" s="291"/>
      <c r="AI360" s="291"/>
      <c r="AJ360" s="291"/>
      <c r="AK360" s="291"/>
      <c r="AL360" s="291"/>
      <c r="AM360" s="291"/>
    </row>
    <row r="361" spans="1:39" s="175" customFormat="1" ht="41.25" customHeight="1" hidden="1">
      <c r="A361" s="123"/>
      <c r="B361" s="123"/>
      <c r="C361" s="123"/>
      <c r="D361" s="123"/>
      <c r="E361" s="123"/>
      <c r="F361" s="123"/>
      <c r="G361" s="123"/>
      <c r="H361" s="123"/>
      <c r="I361" s="123"/>
      <c r="J361" s="124"/>
      <c r="K361" s="166"/>
      <c r="L361" s="166"/>
      <c r="M361" s="165"/>
      <c r="N361" s="124"/>
      <c r="O361" s="124"/>
      <c r="P361" s="126"/>
      <c r="Q361" s="126"/>
      <c r="R361" s="126"/>
      <c r="S361" s="125"/>
      <c r="T361" s="316"/>
      <c r="U361" s="126"/>
      <c r="V361" s="126"/>
      <c r="AA361" s="176"/>
      <c r="AB361" s="291"/>
      <c r="AC361" s="291"/>
      <c r="AD361" s="291"/>
      <c r="AE361" s="291"/>
      <c r="AF361" s="291"/>
      <c r="AG361" s="291"/>
      <c r="AH361" s="291"/>
      <c r="AI361" s="291"/>
      <c r="AJ361" s="291"/>
      <c r="AK361" s="291"/>
      <c r="AL361" s="291"/>
      <c r="AM361" s="291"/>
    </row>
    <row r="362" spans="1:39" s="175" customFormat="1" ht="41.25" customHeight="1" hidden="1">
      <c r="A362" s="123"/>
      <c r="B362" s="123"/>
      <c r="C362" s="123"/>
      <c r="D362" s="123"/>
      <c r="E362" s="123"/>
      <c r="F362" s="123"/>
      <c r="G362" s="123"/>
      <c r="H362" s="123"/>
      <c r="I362" s="123"/>
      <c r="J362" s="124"/>
      <c r="K362" s="166"/>
      <c r="L362" s="166"/>
      <c r="M362" s="165"/>
      <c r="N362" s="124"/>
      <c r="O362" s="124"/>
      <c r="P362" s="126"/>
      <c r="Q362" s="126"/>
      <c r="R362" s="126"/>
      <c r="S362" s="125"/>
      <c r="T362" s="316"/>
      <c r="U362" s="126"/>
      <c r="V362" s="126"/>
      <c r="AA362" s="176"/>
      <c r="AB362" s="291"/>
      <c r="AC362" s="291"/>
      <c r="AD362" s="291"/>
      <c r="AE362" s="291"/>
      <c r="AF362" s="291"/>
      <c r="AG362" s="291"/>
      <c r="AH362" s="291"/>
      <c r="AI362" s="291"/>
      <c r="AJ362" s="291"/>
      <c r="AK362" s="291"/>
      <c r="AL362" s="291"/>
      <c r="AM362" s="291"/>
    </row>
    <row r="363" spans="1:39" s="175" customFormat="1" ht="41.25" customHeight="1" hidden="1">
      <c r="A363" s="123"/>
      <c r="B363" s="123"/>
      <c r="C363" s="123"/>
      <c r="D363" s="123"/>
      <c r="E363" s="123"/>
      <c r="F363" s="123"/>
      <c r="G363" s="123"/>
      <c r="H363" s="123"/>
      <c r="I363" s="123"/>
      <c r="J363" s="124"/>
      <c r="K363" s="166"/>
      <c r="L363" s="166"/>
      <c r="M363" s="165"/>
      <c r="N363" s="124"/>
      <c r="O363" s="124"/>
      <c r="P363" s="126"/>
      <c r="Q363" s="126"/>
      <c r="R363" s="126"/>
      <c r="S363" s="125"/>
      <c r="T363" s="316"/>
      <c r="U363" s="126"/>
      <c r="V363" s="126"/>
      <c r="AA363" s="176"/>
      <c r="AB363" s="291"/>
      <c r="AC363" s="291"/>
      <c r="AD363" s="291"/>
      <c r="AE363" s="291"/>
      <c r="AF363" s="291"/>
      <c r="AG363" s="291"/>
      <c r="AH363" s="291"/>
      <c r="AI363" s="291"/>
      <c r="AJ363" s="291"/>
      <c r="AK363" s="291"/>
      <c r="AL363" s="291"/>
      <c r="AM363" s="291"/>
    </row>
    <row r="364" spans="1:39" s="175" customFormat="1" ht="41.25" customHeight="1" hidden="1">
      <c r="A364" s="123"/>
      <c r="B364" s="123"/>
      <c r="C364" s="123"/>
      <c r="D364" s="123"/>
      <c r="E364" s="123"/>
      <c r="F364" s="123"/>
      <c r="G364" s="123"/>
      <c r="H364" s="123"/>
      <c r="I364" s="123"/>
      <c r="J364" s="124"/>
      <c r="K364" s="166"/>
      <c r="L364" s="166"/>
      <c r="M364" s="165"/>
      <c r="N364" s="124"/>
      <c r="O364" s="124"/>
      <c r="P364" s="126"/>
      <c r="Q364" s="126"/>
      <c r="R364" s="126"/>
      <c r="S364" s="125"/>
      <c r="T364" s="316"/>
      <c r="U364" s="126"/>
      <c r="V364" s="126"/>
      <c r="AA364" s="176"/>
      <c r="AB364" s="291"/>
      <c r="AC364" s="291"/>
      <c r="AD364" s="291"/>
      <c r="AE364" s="291"/>
      <c r="AF364" s="291"/>
      <c r="AG364" s="291"/>
      <c r="AH364" s="291"/>
      <c r="AI364" s="291"/>
      <c r="AJ364" s="291"/>
      <c r="AK364" s="291"/>
      <c r="AL364" s="291"/>
      <c r="AM364" s="291"/>
    </row>
    <row r="365" spans="1:39" s="175" customFormat="1" ht="41.25" customHeight="1" hidden="1">
      <c r="A365" s="123"/>
      <c r="B365" s="123"/>
      <c r="C365" s="123"/>
      <c r="D365" s="123"/>
      <c r="E365" s="123"/>
      <c r="F365" s="123"/>
      <c r="G365" s="123"/>
      <c r="H365" s="123"/>
      <c r="I365" s="123"/>
      <c r="J365" s="124"/>
      <c r="K365" s="166"/>
      <c r="L365" s="166"/>
      <c r="M365" s="165"/>
      <c r="N365" s="124"/>
      <c r="O365" s="124"/>
      <c r="P365" s="126"/>
      <c r="Q365" s="126"/>
      <c r="R365" s="126"/>
      <c r="S365" s="125"/>
      <c r="T365" s="316"/>
      <c r="U365" s="126"/>
      <c r="V365" s="126"/>
      <c r="AA365" s="176"/>
      <c r="AB365" s="291"/>
      <c r="AC365" s="291"/>
      <c r="AD365" s="291"/>
      <c r="AE365" s="291"/>
      <c r="AF365" s="291"/>
      <c r="AG365" s="291"/>
      <c r="AH365" s="291"/>
      <c r="AI365" s="291"/>
      <c r="AJ365" s="291"/>
      <c r="AK365" s="291"/>
      <c r="AL365" s="291"/>
      <c r="AM365" s="291"/>
    </row>
    <row r="366" spans="1:39" s="175" customFormat="1" ht="41.25" customHeight="1" hidden="1">
      <c r="A366" s="123"/>
      <c r="B366" s="123"/>
      <c r="C366" s="123"/>
      <c r="D366" s="123"/>
      <c r="E366" s="123"/>
      <c r="F366" s="123"/>
      <c r="G366" s="123"/>
      <c r="H366" s="123"/>
      <c r="I366" s="123"/>
      <c r="J366" s="124"/>
      <c r="K366" s="166"/>
      <c r="L366" s="166"/>
      <c r="M366" s="165"/>
      <c r="N366" s="124"/>
      <c r="O366" s="124"/>
      <c r="P366" s="126"/>
      <c r="Q366" s="126"/>
      <c r="R366" s="126"/>
      <c r="S366" s="125"/>
      <c r="T366" s="316"/>
      <c r="U366" s="126"/>
      <c r="V366" s="126"/>
      <c r="AA366" s="176"/>
      <c r="AB366" s="291"/>
      <c r="AC366" s="291"/>
      <c r="AD366" s="291"/>
      <c r="AE366" s="291"/>
      <c r="AF366" s="291"/>
      <c r="AG366" s="291"/>
      <c r="AH366" s="291"/>
      <c r="AI366" s="291"/>
      <c r="AJ366" s="291"/>
      <c r="AK366" s="291"/>
      <c r="AL366" s="291"/>
      <c r="AM366" s="291"/>
    </row>
    <row r="367" spans="1:39" s="175" customFormat="1" ht="41.25" customHeight="1" hidden="1">
      <c r="A367" s="123"/>
      <c r="B367" s="123"/>
      <c r="C367" s="123"/>
      <c r="D367" s="123"/>
      <c r="E367" s="123"/>
      <c r="F367" s="123"/>
      <c r="G367" s="123"/>
      <c r="H367" s="123"/>
      <c r="I367" s="123"/>
      <c r="J367" s="124"/>
      <c r="K367" s="166"/>
      <c r="L367" s="166"/>
      <c r="M367" s="165"/>
      <c r="N367" s="124"/>
      <c r="O367" s="124"/>
      <c r="P367" s="126"/>
      <c r="Q367" s="126"/>
      <c r="R367" s="126"/>
      <c r="S367" s="125"/>
      <c r="T367" s="316"/>
      <c r="U367" s="126"/>
      <c r="V367" s="126"/>
      <c r="AA367" s="176"/>
      <c r="AB367" s="291"/>
      <c r="AC367" s="291"/>
      <c r="AD367" s="291"/>
      <c r="AE367" s="291"/>
      <c r="AF367" s="291"/>
      <c r="AG367" s="291"/>
      <c r="AH367" s="291"/>
      <c r="AI367" s="291"/>
      <c r="AJ367" s="291"/>
      <c r="AK367" s="291"/>
      <c r="AL367" s="291"/>
      <c r="AM367" s="291"/>
    </row>
    <row r="368" spans="1:39" s="175" customFormat="1" ht="41.25" customHeight="1" hidden="1">
      <c r="A368" s="123"/>
      <c r="B368" s="123"/>
      <c r="C368" s="123"/>
      <c r="D368" s="123"/>
      <c r="E368" s="123"/>
      <c r="F368" s="123"/>
      <c r="G368" s="123"/>
      <c r="H368" s="123"/>
      <c r="I368" s="123"/>
      <c r="J368" s="124"/>
      <c r="K368" s="166"/>
      <c r="L368" s="166"/>
      <c r="M368" s="165"/>
      <c r="N368" s="124"/>
      <c r="O368" s="124"/>
      <c r="P368" s="126"/>
      <c r="Q368" s="126"/>
      <c r="R368" s="126"/>
      <c r="S368" s="125"/>
      <c r="T368" s="316"/>
      <c r="U368" s="126"/>
      <c r="V368" s="126"/>
      <c r="AA368" s="176"/>
      <c r="AB368" s="291"/>
      <c r="AC368" s="291"/>
      <c r="AD368" s="291"/>
      <c r="AE368" s="291"/>
      <c r="AF368" s="291"/>
      <c r="AG368" s="291"/>
      <c r="AH368" s="291"/>
      <c r="AI368" s="291"/>
      <c r="AJ368" s="291"/>
      <c r="AK368" s="291"/>
      <c r="AL368" s="291"/>
      <c r="AM368" s="291"/>
    </row>
    <row r="369" spans="1:39" s="175" customFormat="1" ht="41.25" customHeight="1" hidden="1">
      <c r="A369" s="123"/>
      <c r="B369" s="123"/>
      <c r="C369" s="123"/>
      <c r="D369" s="123"/>
      <c r="E369" s="123"/>
      <c r="F369" s="123"/>
      <c r="G369" s="123"/>
      <c r="H369" s="123"/>
      <c r="I369" s="123"/>
      <c r="J369" s="124"/>
      <c r="K369" s="166"/>
      <c r="L369" s="166"/>
      <c r="M369" s="165"/>
      <c r="N369" s="124"/>
      <c r="O369" s="124"/>
      <c r="P369" s="126"/>
      <c r="Q369" s="126"/>
      <c r="R369" s="126"/>
      <c r="S369" s="125"/>
      <c r="T369" s="316"/>
      <c r="U369" s="126"/>
      <c r="V369" s="126"/>
      <c r="AA369" s="176"/>
      <c r="AB369" s="291"/>
      <c r="AC369" s="291"/>
      <c r="AD369" s="291"/>
      <c r="AE369" s="291"/>
      <c r="AF369" s="291"/>
      <c r="AG369" s="291"/>
      <c r="AH369" s="291"/>
      <c r="AI369" s="291"/>
      <c r="AJ369" s="291"/>
      <c r="AK369" s="291"/>
      <c r="AL369" s="291"/>
      <c r="AM369" s="291"/>
    </row>
    <row r="370" spans="1:39" s="175" customFormat="1" ht="41.25" customHeight="1" hidden="1">
      <c r="A370" s="123"/>
      <c r="B370" s="123"/>
      <c r="C370" s="123"/>
      <c r="D370" s="123"/>
      <c r="E370" s="123"/>
      <c r="F370" s="123"/>
      <c r="G370" s="123"/>
      <c r="H370" s="123"/>
      <c r="I370" s="123"/>
      <c r="J370" s="124"/>
      <c r="K370" s="166"/>
      <c r="L370" s="166"/>
      <c r="M370" s="165"/>
      <c r="N370" s="124"/>
      <c r="O370" s="124"/>
      <c r="P370" s="126"/>
      <c r="Q370" s="126"/>
      <c r="R370" s="126"/>
      <c r="S370" s="125"/>
      <c r="T370" s="316"/>
      <c r="U370" s="126"/>
      <c r="V370" s="126"/>
      <c r="AA370" s="176"/>
      <c r="AB370" s="291"/>
      <c r="AC370" s="291"/>
      <c r="AD370" s="291"/>
      <c r="AE370" s="291"/>
      <c r="AF370" s="291"/>
      <c r="AG370" s="291"/>
      <c r="AH370" s="291"/>
      <c r="AI370" s="291"/>
      <c r="AJ370" s="291"/>
      <c r="AK370" s="291"/>
      <c r="AL370" s="291"/>
      <c r="AM370" s="291"/>
    </row>
    <row r="371" spans="1:39" s="175" customFormat="1" ht="41.25" customHeight="1" hidden="1">
      <c r="A371" s="123"/>
      <c r="B371" s="123"/>
      <c r="C371" s="123"/>
      <c r="D371" s="123"/>
      <c r="E371" s="123"/>
      <c r="F371" s="123"/>
      <c r="G371" s="123"/>
      <c r="H371" s="123"/>
      <c r="I371" s="123"/>
      <c r="J371" s="124"/>
      <c r="K371" s="166"/>
      <c r="L371" s="166"/>
      <c r="M371" s="165"/>
      <c r="N371" s="124"/>
      <c r="O371" s="124"/>
      <c r="P371" s="126"/>
      <c r="Q371" s="126"/>
      <c r="R371" s="126"/>
      <c r="S371" s="125"/>
      <c r="T371" s="316"/>
      <c r="U371" s="126"/>
      <c r="V371" s="126"/>
      <c r="AA371" s="176"/>
      <c r="AB371" s="291"/>
      <c r="AC371" s="291"/>
      <c r="AD371" s="291"/>
      <c r="AE371" s="291"/>
      <c r="AF371" s="291"/>
      <c r="AG371" s="291"/>
      <c r="AH371" s="291"/>
      <c r="AI371" s="291"/>
      <c r="AJ371" s="291"/>
      <c r="AK371" s="291"/>
      <c r="AL371" s="291"/>
      <c r="AM371" s="291"/>
    </row>
    <row r="372" spans="1:39" s="175" customFormat="1" ht="41.25" customHeight="1" hidden="1">
      <c r="A372" s="123"/>
      <c r="B372" s="123"/>
      <c r="C372" s="123"/>
      <c r="D372" s="123"/>
      <c r="E372" s="123"/>
      <c r="F372" s="123"/>
      <c r="G372" s="123"/>
      <c r="H372" s="123"/>
      <c r="I372" s="123"/>
      <c r="J372" s="124"/>
      <c r="K372" s="166"/>
      <c r="L372" s="166"/>
      <c r="M372" s="165"/>
      <c r="N372" s="124"/>
      <c r="O372" s="124"/>
      <c r="P372" s="126"/>
      <c r="Q372" s="126"/>
      <c r="R372" s="126"/>
      <c r="S372" s="125"/>
      <c r="T372" s="316"/>
      <c r="U372" s="126"/>
      <c r="V372" s="126"/>
      <c r="AA372" s="176"/>
      <c r="AB372" s="291"/>
      <c r="AC372" s="291"/>
      <c r="AD372" s="291"/>
      <c r="AE372" s="291"/>
      <c r="AF372" s="291"/>
      <c r="AG372" s="291"/>
      <c r="AH372" s="291"/>
      <c r="AI372" s="291"/>
      <c r="AJ372" s="291"/>
      <c r="AK372" s="291"/>
      <c r="AL372" s="291"/>
      <c r="AM372" s="291"/>
    </row>
    <row r="373" spans="1:39" s="175" customFormat="1" ht="41.25" customHeight="1" hidden="1">
      <c r="A373" s="123"/>
      <c r="B373" s="123"/>
      <c r="C373" s="123"/>
      <c r="D373" s="123"/>
      <c r="E373" s="123"/>
      <c r="F373" s="123"/>
      <c r="G373" s="123"/>
      <c r="H373" s="123"/>
      <c r="I373" s="123"/>
      <c r="J373" s="124"/>
      <c r="K373" s="166"/>
      <c r="L373" s="166"/>
      <c r="M373" s="165"/>
      <c r="N373" s="124"/>
      <c r="O373" s="124"/>
      <c r="P373" s="126"/>
      <c r="Q373" s="126"/>
      <c r="R373" s="126"/>
      <c r="S373" s="125"/>
      <c r="T373" s="316"/>
      <c r="U373" s="126"/>
      <c r="V373" s="126"/>
      <c r="AA373" s="176"/>
      <c r="AB373" s="291"/>
      <c r="AC373" s="291"/>
      <c r="AD373" s="291"/>
      <c r="AE373" s="291"/>
      <c r="AF373" s="291"/>
      <c r="AG373" s="291"/>
      <c r="AH373" s="291"/>
      <c r="AI373" s="291"/>
      <c r="AJ373" s="291"/>
      <c r="AK373" s="291"/>
      <c r="AL373" s="291"/>
      <c r="AM373" s="291"/>
    </row>
    <row r="374" spans="1:39" s="175" customFormat="1" ht="41.25" customHeight="1" hidden="1">
      <c r="A374" s="123"/>
      <c r="B374" s="123"/>
      <c r="C374" s="123"/>
      <c r="D374" s="123"/>
      <c r="E374" s="123"/>
      <c r="F374" s="123"/>
      <c r="G374" s="123"/>
      <c r="H374" s="123"/>
      <c r="I374" s="123"/>
      <c r="J374" s="124"/>
      <c r="K374" s="166"/>
      <c r="L374" s="166"/>
      <c r="M374" s="165"/>
      <c r="N374" s="124"/>
      <c r="O374" s="124"/>
      <c r="P374" s="126"/>
      <c r="Q374" s="126"/>
      <c r="R374" s="126"/>
      <c r="S374" s="125"/>
      <c r="T374" s="316"/>
      <c r="U374" s="126"/>
      <c r="V374" s="126"/>
      <c r="AA374" s="176"/>
      <c r="AB374" s="291"/>
      <c r="AC374" s="291"/>
      <c r="AD374" s="291"/>
      <c r="AE374" s="291"/>
      <c r="AF374" s="291"/>
      <c r="AG374" s="291"/>
      <c r="AH374" s="291"/>
      <c r="AI374" s="291"/>
      <c r="AJ374" s="291"/>
      <c r="AK374" s="291"/>
      <c r="AL374" s="291"/>
      <c r="AM374" s="291"/>
    </row>
    <row r="375" spans="1:39" s="175" customFormat="1" ht="41.25" customHeight="1" hidden="1">
      <c r="A375" s="123"/>
      <c r="B375" s="123"/>
      <c r="C375" s="123"/>
      <c r="D375" s="123"/>
      <c r="E375" s="123"/>
      <c r="F375" s="123"/>
      <c r="G375" s="123"/>
      <c r="H375" s="123"/>
      <c r="I375" s="123"/>
      <c r="J375" s="124"/>
      <c r="K375" s="166"/>
      <c r="L375" s="166"/>
      <c r="M375" s="165"/>
      <c r="N375" s="124"/>
      <c r="O375" s="124"/>
      <c r="P375" s="126"/>
      <c r="Q375" s="126"/>
      <c r="R375" s="126"/>
      <c r="S375" s="125"/>
      <c r="T375" s="316"/>
      <c r="U375" s="126"/>
      <c r="V375" s="126"/>
      <c r="AA375" s="176"/>
      <c r="AB375" s="291"/>
      <c r="AC375" s="291"/>
      <c r="AD375" s="291"/>
      <c r="AE375" s="291"/>
      <c r="AF375" s="291"/>
      <c r="AG375" s="291"/>
      <c r="AH375" s="291"/>
      <c r="AI375" s="291"/>
      <c r="AJ375" s="291"/>
      <c r="AK375" s="291"/>
      <c r="AL375" s="291"/>
      <c r="AM375" s="291"/>
    </row>
    <row r="376" spans="1:39" s="175" customFormat="1" ht="41.25" customHeight="1" hidden="1">
      <c r="A376" s="123"/>
      <c r="B376" s="123"/>
      <c r="C376" s="123"/>
      <c r="D376" s="123"/>
      <c r="E376" s="123"/>
      <c r="F376" s="123"/>
      <c r="G376" s="123"/>
      <c r="H376" s="123"/>
      <c r="I376" s="123"/>
      <c r="J376" s="124"/>
      <c r="K376" s="166"/>
      <c r="L376" s="166"/>
      <c r="M376" s="165"/>
      <c r="N376" s="124"/>
      <c r="O376" s="124"/>
      <c r="P376" s="126"/>
      <c r="Q376" s="126"/>
      <c r="R376" s="126"/>
      <c r="S376" s="125"/>
      <c r="T376" s="316"/>
      <c r="U376" s="126"/>
      <c r="V376" s="126"/>
      <c r="AA376" s="176"/>
      <c r="AB376" s="291"/>
      <c r="AC376" s="291"/>
      <c r="AD376" s="291"/>
      <c r="AE376" s="291"/>
      <c r="AF376" s="291"/>
      <c r="AG376" s="291"/>
      <c r="AH376" s="291"/>
      <c r="AI376" s="291"/>
      <c r="AJ376" s="291"/>
      <c r="AK376" s="291"/>
      <c r="AL376" s="291"/>
      <c r="AM376" s="291"/>
    </row>
    <row r="377" spans="1:39" s="175" customFormat="1" ht="41.25" customHeight="1" hidden="1">
      <c r="A377" s="123"/>
      <c r="B377" s="123"/>
      <c r="C377" s="123"/>
      <c r="D377" s="123"/>
      <c r="E377" s="123"/>
      <c r="F377" s="123"/>
      <c r="G377" s="123"/>
      <c r="H377" s="123"/>
      <c r="I377" s="123"/>
      <c r="J377" s="124"/>
      <c r="K377" s="166"/>
      <c r="L377" s="166"/>
      <c r="M377" s="165"/>
      <c r="N377" s="124"/>
      <c r="O377" s="124"/>
      <c r="P377" s="126"/>
      <c r="Q377" s="126"/>
      <c r="R377" s="126"/>
      <c r="S377" s="125"/>
      <c r="T377" s="316"/>
      <c r="U377" s="126"/>
      <c r="V377" s="126"/>
      <c r="AA377" s="176"/>
      <c r="AB377" s="291"/>
      <c r="AC377" s="291"/>
      <c r="AD377" s="291"/>
      <c r="AE377" s="291"/>
      <c r="AF377" s="291"/>
      <c r="AG377" s="291"/>
      <c r="AH377" s="291"/>
      <c r="AI377" s="291"/>
      <c r="AJ377" s="291"/>
      <c r="AK377" s="291"/>
      <c r="AL377" s="291"/>
      <c r="AM377" s="291"/>
    </row>
    <row r="378" spans="1:39" s="175" customFormat="1" ht="41.25" customHeight="1" hidden="1">
      <c r="A378" s="123"/>
      <c r="B378" s="123"/>
      <c r="C378" s="123"/>
      <c r="D378" s="123"/>
      <c r="E378" s="123"/>
      <c r="F378" s="123"/>
      <c r="G378" s="123"/>
      <c r="H378" s="123"/>
      <c r="I378" s="123"/>
      <c r="J378" s="124"/>
      <c r="K378" s="166"/>
      <c r="L378" s="166"/>
      <c r="M378" s="165"/>
      <c r="N378" s="124"/>
      <c r="O378" s="124"/>
      <c r="P378" s="126"/>
      <c r="Q378" s="126"/>
      <c r="R378" s="126"/>
      <c r="S378" s="125"/>
      <c r="T378" s="316"/>
      <c r="U378" s="126"/>
      <c r="V378" s="126"/>
      <c r="AA378" s="176"/>
      <c r="AB378" s="291"/>
      <c r="AC378" s="291"/>
      <c r="AD378" s="291"/>
      <c r="AE378" s="291"/>
      <c r="AF378" s="291"/>
      <c r="AG378" s="291"/>
      <c r="AH378" s="291"/>
      <c r="AI378" s="291"/>
      <c r="AJ378" s="291"/>
      <c r="AK378" s="291"/>
      <c r="AL378" s="291"/>
      <c r="AM378" s="291"/>
    </row>
    <row r="379" spans="1:39" s="175" customFormat="1" ht="41.25" customHeight="1" hidden="1">
      <c r="A379" s="123"/>
      <c r="B379" s="123"/>
      <c r="C379" s="123"/>
      <c r="D379" s="123"/>
      <c r="E379" s="123"/>
      <c r="F379" s="123"/>
      <c r="G379" s="123"/>
      <c r="H379" s="123"/>
      <c r="I379" s="123"/>
      <c r="J379" s="124"/>
      <c r="K379" s="166"/>
      <c r="L379" s="166"/>
      <c r="M379" s="165"/>
      <c r="N379" s="124"/>
      <c r="O379" s="124"/>
      <c r="P379" s="126"/>
      <c r="Q379" s="126"/>
      <c r="R379" s="126"/>
      <c r="S379" s="125"/>
      <c r="T379" s="316"/>
      <c r="U379" s="126"/>
      <c r="V379" s="126"/>
      <c r="AA379" s="176"/>
      <c r="AB379" s="291"/>
      <c r="AC379" s="291"/>
      <c r="AD379" s="291"/>
      <c r="AE379" s="291"/>
      <c r="AF379" s="291"/>
      <c r="AG379" s="291"/>
      <c r="AH379" s="291"/>
      <c r="AI379" s="291"/>
      <c r="AJ379" s="291"/>
      <c r="AK379" s="291"/>
      <c r="AL379" s="291"/>
      <c r="AM379" s="291"/>
    </row>
    <row r="380" spans="1:39" s="175" customFormat="1" ht="41.25" customHeight="1" hidden="1">
      <c r="A380" s="123"/>
      <c r="B380" s="123"/>
      <c r="C380" s="123"/>
      <c r="D380" s="123"/>
      <c r="E380" s="123"/>
      <c r="F380" s="123"/>
      <c r="G380" s="123"/>
      <c r="H380" s="123"/>
      <c r="I380" s="123"/>
      <c r="J380" s="124"/>
      <c r="K380" s="166"/>
      <c r="L380" s="166"/>
      <c r="M380" s="165"/>
      <c r="N380" s="124"/>
      <c r="O380" s="124"/>
      <c r="P380" s="126"/>
      <c r="Q380" s="126"/>
      <c r="R380" s="126"/>
      <c r="S380" s="125"/>
      <c r="T380" s="316"/>
      <c r="U380" s="126"/>
      <c r="V380" s="126"/>
      <c r="AA380" s="176"/>
      <c r="AB380" s="291"/>
      <c r="AC380" s="291"/>
      <c r="AD380" s="291"/>
      <c r="AE380" s="291"/>
      <c r="AF380" s="291"/>
      <c r="AG380" s="291"/>
      <c r="AH380" s="291"/>
      <c r="AI380" s="291"/>
      <c r="AJ380" s="291"/>
      <c r="AK380" s="291"/>
      <c r="AL380" s="291"/>
      <c r="AM380" s="291"/>
    </row>
    <row r="381" spans="1:39" s="175" customFormat="1" ht="41.25" customHeight="1" hidden="1">
      <c r="A381" s="123"/>
      <c r="B381" s="123"/>
      <c r="C381" s="123"/>
      <c r="D381" s="123"/>
      <c r="E381" s="123"/>
      <c r="F381" s="123"/>
      <c r="G381" s="123"/>
      <c r="H381" s="123"/>
      <c r="I381" s="123"/>
      <c r="J381" s="124"/>
      <c r="K381" s="166"/>
      <c r="L381" s="166"/>
      <c r="M381" s="165"/>
      <c r="N381" s="124"/>
      <c r="O381" s="124"/>
      <c r="P381" s="126"/>
      <c r="Q381" s="126"/>
      <c r="R381" s="126"/>
      <c r="S381" s="125"/>
      <c r="T381" s="316"/>
      <c r="U381" s="126"/>
      <c r="V381" s="126"/>
      <c r="AA381" s="176"/>
      <c r="AB381" s="291"/>
      <c r="AC381" s="291"/>
      <c r="AD381" s="291"/>
      <c r="AE381" s="291"/>
      <c r="AF381" s="291"/>
      <c r="AG381" s="291"/>
      <c r="AH381" s="291"/>
      <c r="AI381" s="291"/>
      <c r="AJ381" s="291"/>
      <c r="AK381" s="291"/>
      <c r="AL381" s="291"/>
      <c r="AM381" s="291"/>
    </row>
    <row r="382" spans="1:39" s="175" customFormat="1" ht="41.25" customHeight="1" hidden="1">
      <c r="A382" s="123"/>
      <c r="B382" s="123"/>
      <c r="C382" s="123"/>
      <c r="D382" s="123"/>
      <c r="E382" s="123"/>
      <c r="F382" s="123"/>
      <c r="G382" s="123"/>
      <c r="H382" s="123"/>
      <c r="I382" s="123"/>
      <c r="J382" s="124"/>
      <c r="K382" s="166"/>
      <c r="L382" s="166"/>
      <c r="M382" s="165"/>
      <c r="N382" s="124"/>
      <c r="O382" s="124"/>
      <c r="P382" s="126"/>
      <c r="Q382" s="126"/>
      <c r="R382" s="126"/>
      <c r="S382" s="125"/>
      <c r="T382" s="316"/>
      <c r="U382" s="126"/>
      <c r="V382" s="126"/>
      <c r="AA382" s="176"/>
      <c r="AB382" s="291"/>
      <c r="AC382" s="291"/>
      <c r="AD382" s="291"/>
      <c r="AE382" s="291"/>
      <c r="AF382" s="291"/>
      <c r="AG382" s="291"/>
      <c r="AH382" s="291"/>
      <c r="AI382" s="291"/>
      <c r="AJ382" s="291"/>
      <c r="AK382" s="291"/>
      <c r="AL382" s="291"/>
      <c r="AM382" s="291"/>
    </row>
    <row r="383" spans="1:39" s="175" customFormat="1" ht="41.25" customHeight="1" hidden="1">
      <c r="A383" s="123"/>
      <c r="B383" s="123"/>
      <c r="C383" s="123"/>
      <c r="D383" s="123"/>
      <c r="E383" s="123"/>
      <c r="F383" s="123"/>
      <c r="G383" s="123"/>
      <c r="H383" s="123"/>
      <c r="I383" s="123"/>
      <c r="J383" s="124"/>
      <c r="K383" s="166"/>
      <c r="L383" s="166"/>
      <c r="M383" s="165"/>
      <c r="N383" s="124"/>
      <c r="O383" s="124"/>
      <c r="P383" s="126"/>
      <c r="Q383" s="126"/>
      <c r="R383" s="126"/>
      <c r="S383" s="125"/>
      <c r="T383" s="316"/>
      <c r="U383" s="126"/>
      <c r="V383" s="126"/>
      <c r="AA383" s="176"/>
      <c r="AB383" s="291"/>
      <c r="AC383" s="291"/>
      <c r="AD383" s="291"/>
      <c r="AE383" s="291"/>
      <c r="AF383" s="291"/>
      <c r="AG383" s="291"/>
      <c r="AH383" s="291"/>
      <c r="AI383" s="291"/>
      <c r="AJ383" s="291"/>
      <c r="AK383" s="291"/>
      <c r="AL383" s="291"/>
      <c r="AM383" s="291"/>
    </row>
    <row r="384" spans="1:39" s="175" customFormat="1" ht="41.25" customHeight="1" hidden="1">
      <c r="A384" s="123"/>
      <c r="B384" s="123"/>
      <c r="C384" s="123"/>
      <c r="D384" s="123"/>
      <c r="E384" s="123"/>
      <c r="F384" s="123"/>
      <c r="G384" s="123"/>
      <c r="H384" s="123"/>
      <c r="I384" s="123"/>
      <c r="J384" s="124"/>
      <c r="K384" s="166"/>
      <c r="L384" s="166"/>
      <c r="M384" s="165"/>
      <c r="N384" s="124"/>
      <c r="O384" s="124"/>
      <c r="P384" s="126"/>
      <c r="Q384" s="126"/>
      <c r="R384" s="126"/>
      <c r="S384" s="125"/>
      <c r="T384" s="316"/>
      <c r="U384" s="126"/>
      <c r="V384" s="126"/>
      <c r="AA384" s="176"/>
      <c r="AB384" s="291"/>
      <c r="AC384" s="291"/>
      <c r="AD384" s="291"/>
      <c r="AE384" s="291"/>
      <c r="AF384" s="291"/>
      <c r="AG384" s="291"/>
      <c r="AH384" s="291"/>
      <c r="AI384" s="291"/>
      <c r="AJ384" s="291"/>
      <c r="AK384" s="291"/>
      <c r="AL384" s="291"/>
      <c r="AM384" s="291"/>
    </row>
    <row r="385" spans="1:39" s="175" customFormat="1" ht="41.25" customHeight="1" hidden="1">
      <c r="A385" s="123"/>
      <c r="B385" s="123"/>
      <c r="C385" s="123"/>
      <c r="D385" s="123"/>
      <c r="E385" s="123"/>
      <c r="F385" s="123"/>
      <c r="G385" s="123"/>
      <c r="H385" s="123"/>
      <c r="I385" s="123"/>
      <c r="J385" s="124"/>
      <c r="K385" s="166"/>
      <c r="L385" s="166"/>
      <c r="M385" s="165"/>
      <c r="N385" s="124"/>
      <c r="O385" s="124"/>
      <c r="P385" s="126"/>
      <c r="Q385" s="126"/>
      <c r="R385" s="126"/>
      <c r="S385" s="125"/>
      <c r="T385" s="316"/>
      <c r="U385" s="126"/>
      <c r="V385" s="126"/>
      <c r="AA385" s="176"/>
      <c r="AB385" s="291"/>
      <c r="AC385" s="291"/>
      <c r="AD385" s="291"/>
      <c r="AE385" s="291"/>
      <c r="AF385" s="291"/>
      <c r="AG385" s="291"/>
      <c r="AH385" s="291"/>
      <c r="AI385" s="291"/>
      <c r="AJ385" s="291"/>
      <c r="AK385" s="291"/>
      <c r="AL385" s="291"/>
      <c r="AM385" s="291"/>
    </row>
    <row r="386" spans="1:39" s="175" customFormat="1" ht="41.25" customHeight="1" hidden="1">
      <c r="A386" s="123"/>
      <c r="B386" s="123"/>
      <c r="C386" s="123"/>
      <c r="D386" s="123"/>
      <c r="E386" s="123"/>
      <c r="F386" s="123"/>
      <c r="G386" s="123"/>
      <c r="H386" s="123"/>
      <c r="I386" s="123"/>
      <c r="J386" s="124"/>
      <c r="K386" s="166"/>
      <c r="L386" s="166"/>
      <c r="M386" s="165"/>
      <c r="N386" s="124"/>
      <c r="O386" s="124"/>
      <c r="P386" s="126"/>
      <c r="Q386" s="126"/>
      <c r="R386" s="126"/>
      <c r="S386" s="125"/>
      <c r="T386" s="316"/>
      <c r="U386" s="126"/>
      <c r="V386" s="126"/>
      <c r="AA386" s="176"/>
      <c r="AB386" s="291"/>
      <c r="AC386" s="291"/>
      <c r="AD386" s="291"/>
      <c r="AE386" s="291"/>
      <c r="AF386" s="291"/>
      <c r="AG386" s="291"/>
      <c r="AH386" s="291"/>
      <c r="AI386" s="291"/>
      <c r="AJ386" s="291"/>
      <c r="AK386" s="291"/>
      <c r="AL386" s="291"/>
      <c r="AM386" s="291"/>
    </row>
    <row r="387" spans="1:39" s="175" customFormat="1" ht="41.25" customHeight="1" hidden="1">
      <c r="A387" s="123"/>
      <c r="B387" s="123"/>
      <c r="C387" s="123"/>
      <c r="D387" s="123"/>
      <c r="E387" s="123"/>
      <c r="F387" s="123"/>
      <c r="G387" s="123"/>
      <c r="H387" s="123"/>
      <c r="I387" s="123"/>
      <c r="J387" s="124"/>
      <c r="K387" s="166"/>
      <c r="L387" s="166"/>
      <c r="M387" s="165"/>
      <c r="N387" s="124"/>
      <c r="O387" s="124"/>
      <c r="P387" s="126"/>
      <c r="Q387" s="126"/>
      <c r="R387" s="126"/>
      <c r="S387" s="125"/>
      <c r="T387" s="316"/>
      <c r="U387" s="126"/>
      <c r="V387" s="126"/>
      <c r="AA387" s="176"/>
      <c r="AB387" s="291"/>
      <c r="AC387" s="291"/>
      <c r="AD387" s="291"/>
      <c r="AE387" s="291"/>
      <c r="AF387" s="291"/>
      <c r="AG387" s="291"/>
      <c r="AH387" s="291"/>
      <c r="AI387" s="291"/>
      <c r="AJ387" s="291"/>
      <c r="AK387" s="291"/>
      <c r="AL387" s="291"/>
      <c r="AM387" s="291"/>
    </row>
    <row r="388" spans="1:39" s="175" customFormat="1" ht="41.25" customHeight="1" hidden="1">
      <c r="A388" s="123"/>
      <c r="B388" s="123"/>
      <c r="C388" s="123"/>
      <c r="D388" s="123"/>
      <c r="E388" s="123"/>
      <c r="F388" s="123"/>
      <c r="G388" s="123"/>
      <c r="H388" s="123"/>
      <c r="I388" s="123"/>
      <c r="J388" s="124"/>
      <c r="K388" s="166"/>
      <c r="L388" s="166"/>
      <c r="M388" s="165"/>
      <c r="N388" s="124"/>
      <c r="O388" s="124"/>
      <c r="P388" s="126"/>
      <c r="Q388" s="126"/>
      <c r="R388" s="126"/>
      <c r="S388" s="125"/>
      <c r="T388" s="316"/>
      <c r="U388" s="126"/>
      <c r="V388" s="126"/>
      <c r="AA388" s="176"/>
      <c r="AB388" s="291"/>
      <c r="AC388" s="291"/>
      <c r="AD388" s="291"/>
      <c r="AE388" s="291"/>
      <c r="AF388" s="291"/>
      <c r="AG388" s="291"/>
      <c r="AH388" s="291"/>
      <c r="AI388" s="291"/>
      <c r="AJ388" s="291"/>
      <c r="AK388" s="291"/>
      <c r="AL388" s="291"/>
      <c r="AM388" s="291"/>
    </row>
    <row r="389" spans="1:39" s="175" customFormat="1" ht="41.25" customHeight="1" hidden="1">
      <c r="A389" s="123"/>
      <c r="B389" s="123"/>
      <c r="C389" s="123"/>
      <c r="D389" s="123"/>
      <c r="E389" s="123"/>
      <c r="F389" s="123"/>
      <c r="G389" s="123"/>
      <c r="H389" s="123"/>
      <c r="I389" s="123"/>
      <c r="J389" s="124"/>
      <c r="K389" s="166"/>
      <c r="L389" s="166"/>
      <c r="M389" s="165"/>
      <c r="N389" s="124"/>
      <c r="O389" s="124"/>
      <c r="P389" s="126"/>
      <c r="Q389" s="126"/>
      <c r="R389" s="126"/>
      <c r="S389" s="125"/>
      <c r="T389" s="316"/>
      <c r="U389" s="126"/>
      <c r="V389" s="126"/>
      <c r="AA389" s="176"/>
      <c r="AB389" s="291"/>
      <c r="AC389" s="291"/>
      <c r="AD389" s="291"/>
      <c r="AE389" s="291"/>
      <c r="AF389" s="291"/>
      <c r="AG389" s="291"/>
      <c r="AH389" s="291"/>
      <c r="AI389" s="291"/>
      <c r="AJ389" s="291"/>
      <c r="AK389" s="291"/>
      <c r="AL389" s="291"/>
      <c r="AM389" s="291"/>
    </row>
    <row r="390" spans="1:39" s="175" customFormat="1" ht="41.25" customHeight="1" hidden="1">
      <c r="A390" s="123"/>
      <c r="B390" s="123"/>
      <c r="C390" s="123"/>
      <c r="D390" s="123"/>
      <c r="E390" s="123"/>
      <c r="F390" s="123"/>
      <c r="G390" s="123"/>
      <c r="H390" s="123"/>
      <c r="I390" s="123"/>
      <c r="J390" s="124"/>
      <c r="K390" s="166"/>
      <c r="L390" s="166"/>
      <c r="M390" s="165"/>
      <c r="N390" s="124"/>
      <c r="O390" s="124"/>
      <c r="P390" s="126"/>
      <c r="Q390" s="126"/>
      <c r="R390" s="126"/>
      <c r="S390" s="125"/>
      <c r="T390" s="316"/>
      <c r="U390" s="126"/>
      <c r="V390" s="126"/>
      <c r="AA390" s="176"/>
      <c r="AB390" s="291"/>
      <c r="AC390" s="291"/>
      <c r="AD390" s="291"/>
      <c r="AE390" s="291"/>
      <c r="AF390" s="291"/>
      <c r="AG390" s="291"/>
      <c r="AH390" s="291"/>
      <c r="AI390" s="291"/>
      <c r="AJ390" s="291"/>
      <c r="AK390" s="291"/>
      <c r="AL390" s="291"/>
      <c r="AM390" s="291"/>
    </row>
    <row r="391" spans="1:39" s="175" customFormat="1" ht="41.25" customHeight="1" hidden="1">
      <c r="A391" s="123"/>
      <c r="B391" s="123"/>
      <c r="C391" s="123"/>
      <c r="D391" s="123"/>
      <c r="E391" s="123"/>
      <c r="F391" s="123"/>
      <c r="G391" s="123"/>
      <c r="H391" s="123"/>
      <c r="I391" s="123"/>
      <c r="J391" s="124"/>
      <c r="K391" s="166"/>
      <c r="L391" s="166"/>
      <c r="M391" s="165"/>
      <c r="N391" s="124"/>
      <c r="O391" s="124"/>
      <c r="P391" s="126"/>
      <c r="Q391" s="126"/>
      <c r="R391" s="126"/>
      <c r="S391" s="125"/>
      <c r="T391" s="316"/>
      <c r="U391" s="126"/>
      <c r="V391" s="126"/>
      <c r="AA391" s="176"/>
      <c r="AB391" s="291"/>
      <c r="AC391" s="291"/>
      <c r="AD391" s="291"/>
      <c r="AE391" s="291"/>
      <c r="AF391" s="291"/>
      <c r="AG391" s="291"/>
      <c r="AH391" s="291"/>
      <c r="AI391" s="291"/>
      <c r="AJ391" s="291"/>
      <c r="AK391" s="291"/>
      <c r="AL391" s="291"/>
      <c r="AM391" s="291"/>
    </row>
    <row r="392" spans="1:39" s="175" customFormat="1" ht="41.25" customHeight="1" hidden="1">
      <c r="A392" s="123"/>
      <c r="B392" s="123"/>
      <c r="C392" s="123"/>
      <c r="D392" s="123"/>
      <c r="E392" s="123"/>
      <c r="F392" s="123"/>
      <c r="G392" s="123"/>
      <c r="H392" s="123"/>
      <c r="I392" s="123"/>
      <c r="J392" s="124"/>
      <c r="K392" s="166"/>
      <c r="L392" s="166"/>
      <c r="M392" s="165"/>
      <c r="N392" s="124"/>
      <c r="O392" s="124"/>
      <c r="P392" s="126"/>
      <c r="Q392" s="126"/>
      <c r="R392" s="126"/>
      <c r="S392" s="125"/>
      <c r="T392" s="316"/>
      <c r="U392" s="126"/>
      <c r="V392" s="126"/>
      <c r="AA392" s="176"/>
      <c r="AB392" s="291"/>
      <c r="AC392" s="291"/>
      <c r="AD392" s="291"/>
      <c r="AE392" s="291"/>
      <c r="AF392" s="291"/>
      <c r="AG392" s="291"/>
      <c r="AH392" s="291"/>
      <c r="AI392" s="291"/>
      <c r="AJ392" s="291"/>
      <c r="AK392" s="291"/>
      <c r="AL392" s="291"/>
      <c r="AM392" s="291"/>
    </row>
    <row r="393" spans="1:39" s="175" customFormat="1" ht="41.25" customHeight="1" hidden="1">
      <c r="A393" s="123"/>
      <c r="B393" s="123"/>
      <c r="C393" s="123"/>
      <c r="D393" s="123"/>
      <c r="E393" s="123"/>
      <c r="F393" s="123"/>
      <c r="G393" s="123"/>
      <c r="H393" s="123"/>
      <c r="I393" s="123"/>
      <c r="J393" s="124"/>
      <c r="K393" s="166"/>
      <c r="L393" s="166"/>
      <c r="M393" s="165"/>
      <c r="N393" s="124"/>
      <c r="O393" s="124"/>
      <c r="P393" s="126"/>
      <c r="Q393" s="126"/>
      <c r="R393" s="126"/>
      <c r="S393" s="125"/>
      <c r="T393" s="316"/>
      <c r="U393" s="126"/>
      <c r="V393" s="126"/>
      <c r="AA393" s="176"/>
      <c r="AB393" s="291"/>
      <c r="AC393" s="291"/>
      <c r="AD393" s="291"/>
      <c r="AE393" s="291"/>
      <c r="AF393" s="291"/>
      <c r="AG393" s="291"/>
      <c r="AH393" s="291"/>
      <c r="AI393" s="291"/>
      <c r="AJ393" s="291"/>
      <c r="AK393" s="291"/>
      <c r="AL393" s="291"/>
      <c r="AM393" s="291"/>
    </row>
    <row r="394" spans="1:39" s="175" customFormat="1" ht="41.25" customHeight="1" hidden="1">
      <c r="A394" s="123"/>
      <c r="B394" s="123"/>
      <c r="C394" s="123"/>
      <c r="D394" s="123"/>
      <c r="E394" s="123"/>
      <c r="F394" s="123"/>
      <c r="G394" s="123"/>
      <c r="H394" s="123"/>
      <c r="I394" s="123"/>
      <c r="J394" s="124"/>
      <c r="K394" s="166"/>
      <c r="L394" s="166"/>
      <c r="M394" s="165"/>
      <c r="N394" s="124"/>
      <c r="O394" s="124"/>
      <c r="P394" s="126"/>
      <c r="Q394" s="126"/>
      <c r="R394" s="126"/>
      <c r="S394" s="125"/>
      <c r="T394" s="316"/>
      <c r="U394" s="126"/>
      <c r="V394" s="126"/>
      <c r="AA394" s="176"/>
      <c r="AB394" s="291"/>
      <c r="AC394" s="291"/>
      <c r="AD394" s="291"/>
      <c r="AE394" s="291"/>
      <c r="AF394" s="291"/>
      <c r="AG394" s="291"/>
      <c r="AH394" s="291"/>
      <c r="AI394" s="291"/>
      <c r="AJ394" s="291"/>
      <c r="AK394" s="291"/>
      <c r="AL394" s="291"/>
      <c r="AM394" s="291"/>
    </row>
    <row r="395" spans="1:39" s="175" customFormat="1" ht="41.25" customHeight="1" hidden="1">
      <c r="A395" s="123"/>
      <c r="B395" s="123"/>
      <c r="C395" s="123"/>
      <c r="D395" s="123"/>
      <c r="E395" s="123"/>
      <c r="F395" s="123"/>
      <c r="G395" s="123"/>
      <c r="H395" s="123"/>
      <c r="I395" s="123"/>
      <c r="J395" s="124"/>
      <c r="K395" s="166"/>
      <c r="L395" s="166"/>
      <c r="M395" s="165"/>
      <c r="N395" s="124"/>
      <c r="O395" s="124"/>
      <c r="P395" s="126"/>
      <c r="Q395" s="126"/>
      <c r="R395" s="126"/>
      <c r="S395" s="125"/>
      <c r="T395" s="316"/>
      <c r="U395" s="126"/>
      <c r="V395" s="126"/>
      <c r="AA395" s="176"/>
      <c r="AB395" s="291"/>
      <c r="AC395" s="291"/>
      <c r="AD395" s="291"/>
      <c r="AE395" s="291"/>
      <c r="AF395" s="291"/>
      <c r="AG395" s="291"/>
      <c r="AH395" s="291"/>
      <c r="AI395" s="291"/>
      <c r="AJ395" s="291"/>
      <c r="AK395" s="291"/>
      <c r="AL395" s="291"/>
      <c r="AM395" s="291"/>
    </row>
    <row r="396" spans="1:39" s="175" customFormat="1" ht="41.25" customHeight="1" hidden="1">
      <c r="A396" s="123"/>
      <c r="B396" s="123"/>
      <c r="C396" s="123"/>
      <c r="D396" s="123"/>
      <c r="E396" s="123"/>
      <c r="F396" s="123"/>
      <c r="G396" s="123"/>
      <c r="H396" s="123"/>
      <c r="I396" s="123"/>
      <c r="J396" s="124"/>
      <c r="K396" s="166"/>
      <c r="L396" s="166"/>
      <c r="M396" s="165"/>
      <c r="N396" s="124"/>
      <c r="O396" s="124"/>
      <c r="P396" s="126"/>
      <c r="Q396" s="126"/>
      <c r="R396" s="126"/>
      <c r="S396" s="125"/>
      <c r="T396" s="316"/>
      <c r="U396" s="126"/>
      <c r="V396" s="126"/>
      <c r="AA396" s="176"/>
      <c r="AB396" s="291"/>
      <c r="AC396" s="291"/>
      <c r="AD396" s="291"/>
      <c r="AE396" s="291"/>
      <c r="AF396" s="291"/>
      <c r="AG396" s="291"/>
      <c r="AH396" s="291"/>
      <c r="AI396" s="291"/>
      <c r="AJ396" s="291"/>
      <c r="AK396" s="291"/>
      <c r="AL396" s="291"/>
      <c r="AM396" s="291"/>
    </row>
    <row r="397" spans="1:39" s="175" customFormat="1" ht="41.25" customHeight="1" hidden="1">
      <c r="A397" s="123"/>
      <c r="B397" s="123"/>
      <c r="C397" s="123"/>
      <c r="D397" s="123"/>
      <c r="E397" s="123"/>
      <c r="F397" s="123"/>
      <c r="G397" s="123"/>
      <c r="H397" s="123"/>
      <c r="I397" s="123"/>
      <c r="J397" s="124"/>
      <c r="K397" s="166"/>
      <c r="L397" s="166"/>
      <c r="M397" s="165"/>
      <c r="N397" s="124"/>
      <c r="O397" s="124"/>
      <c r="P397" s="126"/>
      <c r="Q397" s="126"/>
      <c r="R397" s="126"/>
      <c r="S397" s="125"/>
      <c r="T397" s="316"/>
      <c r="U397" s="126"/>
      <c r="V397" s="126"/>
      <c r="AA397" s="176"/>
      <c r="AB397" s="291"/>
      <c r="AC397" s="291"/>
      <c r="AD397" s="291"/>
      <c r="AE397" s="291"/>
      <c r="AF397" s="291"/>
      <c r="AG397" s="291"/>
      <c r="AH397" s="291"/>
      <c r="AI397" s="291"/>
      <c r="AJ397" s="291"/>
      <c r="AK397" s="291"/>
      <c r="AL397" s="291"/>
      <c r="AM397" s="291"/>
    </row>
    <row r="398" spans="1:39" s="175" customFormat="1" ht="41.25" customHeight="1" hidden="1">
      <c r="A398" s="123"/>
      <c r="B398" s="123"/>
      <c r="C398" s="123"/>
      <c r="D398" s="123"/>
      <c r="E398" s="123"/>
      <c r="F398" s="123"/>
      <c r="G398" s="123"/>
      <c r="H398" s="123"/>
      <c r="I398" s="123"/>
      <c r="J398" s="124"/>
      <c r="K398" s="166"/>
      <c r="L398" s="166"/>
      <c r="M398" s="165"/>
      <c r="N398" s="124"/>
      <c r="O398" s="124"/>
      <c r="P398" s="126"/>
      <c r="Q398" s="126"/>
      <c r="R398" s="126"/>
      <c r="S398" s="125"/>
      <c r="T398" s="316"/>
      <c r="U398" s="126"/>
      <c r="V398" s="126"/>
      <c r="AA398" s="176"/>
      <c r="AB398" s="291"/>
      <c r="AC398" s="291"/>
      <c r="AD398" s="291"/>
      <c r="AE398" s="291"/>
      <c r="AF398" s="291"/>
      <c r="AG398" s="291"/>
      <c r="AH398" s="291"/>
      <c r="AI398" s="291"/>
      <c r="AJ398" s="291"/>
      <c r="AK398" s="291"/>
      <c r="AL398" s="291"/>
      <c r="AM398" s="291"/>
    </row>
    <row r="399" spans="1:39" s="175" customFormat="1" ht="41.25" customHeight="1" hidden="1">
      <c r="A399" s="123"/>
      <c r="B399" s="123"/>
      <c r="C399" s="123"/>
      <c r="D399" s="123"/>
      <c r="E399" s="123"/>
      <c r="F399" s="123"/>
      <c r="G399" s="123"/>
      <c r="H399" s="123"/>
      <c r="I399" s="123"/>
      <c r="J399" s="124"/>
      <c r="K399" s="166"/>
      <c r="L399" s="166"/>
      <c r="M399" s="165"/>
      <c r="N399" s="124"/>
      <c r="O399" s="124"/>
      <c r="P399" s="126"/>
      <c r="Q399" s="126"/>
      <c r="R399" s="126"/>
      <c r="S399" s="125"/>
      <c r="T399" s="316"/>
      <c r="U399" s="126"/>
      <c r="V399" s="126"/>
      <c r="AA399" s="176"/>
      <c r="AB399" s="291"/>
      <c r="AC399" s="291"/>
      <c r="AD399" s="291"/>
      <c r="AE399" s="291"/>
      <c r="AF399" s="291"/>
      <c r="AG399" s="291"/>
      <c r="AH399" s="291"/>
      <c r="AI399" s="291"/>
      <c r="AJ399" s="291"/>
      <c r="AK399" s="291"/>
      <c r="AL399" s="291"/>
      <c r="AM399" s="291"/>
    </row>
    <row r="400" spans="1:39" s="175" customFormat="1" ht="41.25" customHeight="1" hidden="1">
      <c r="A400" s="123"/>
      <c r="B400" s="123"/>
      <c r="C400" s="123"/>
      <c r="D400" s="123"/>
      <c r="E400" s="123"/>
      <c r="F400" s="123"/>
      <c r="G400" s="123"/>
      <c r="H400" s="123"/>
      <c r="I400" s="123"/>
      <c r="J400" s="124"/>
      <c r="K400" s="166"/>
      <c r="L400" s="166"/>
      <c r="M400" s="165"/>
      <c r="N400" s="124"/>
      <c r="O400" s="124"/>
      <c r="P400" s="126"/>
      <c r="Q400" s="126"/>
      <c r="R400" s="126"/>
      <c r="S400" s="125"/>
      <c r="T400" s="316"/>
      <c r="U400" s="126"/>
      <c r="V400" s="126"/>
      <c r="AA400" s="176"/>
      <c r="AB400" s="291"/>
      <c r="AC400" s="291"/>
      <c r="AD400" s="291"/>
      <c r="AE400" s="291"/>
      <c r="AF400" s="291"/>
      <c r="AG400" s="291"/>
      <c r="AH400" s="291"/>
      <c r="AI400" s="291"/>
      <c r="AJ400" s="291"/>
      <c r="AK400" s="291"/>
      <c r="AL400" s="291"/>
      <c r="AM400" s="291"/>
    </row>
    <row r="401" spans="1:39" s="175" customFormat="1" ht="41.25" customHeight="1" hidden="1">
      <c r="A401" s="123"/>
      <c r="B401" s="123"/>
      <c r="C401" s="123"/>
      <c r="D401" s="123"/>
      <c r="E401" s="123"/>
      <c r="F401" s="123"/>
      <c r="G401" s="123"/>
      <c r="H401" s="123"/>
      <c r="I401" s="123"/>
      <c r="J401" s="124"/>
      <c r="K401" s="166"/>
      <c r="L401" s="166"/>
      <c r="M401" s="165"/>
      <c r="N401" s="124"/>
      <c r="O401" s="124"/>
      <c r="P401" s="126"/>
      <c r="Q401" s="126"/>
      <c r="R401" s="126"/>
      <c r="S401" s="125"/>
      <c r="T401" s="316"/>
      <c r="U401" s="126"/>
      <c r="V401" s="126"/>
      <c r="AA401" s="176"/>
      <c r="AB401" s="291"/>
      <c r="AC401" s="291"/>
      <c r="AD401" s="291"/>
      <c r="AE401" s="291"/>
      <c r="AF401" s="291"/>
      <c r="AG401" s="291"/>
      <c r="AH401" s="291"/>
      <c r="AI401" s="291"/>
      <c r="AJ401" s="291"/>
      <c r="AK401" s="291"/>
      <c r="AL401" s="291"/>
      <c r="AM401" s="291"/>
    </row>
    <row r="402" spans="1:39" s="175" customFormat="1" ht="41.25" customHeight="1" hidden="1">
      <c r="A402" s="123"/>
      <c r="B402" s="123"/>
      <c r="C402" s="123"/>
      <c r="D402" s="123"/>
      <c r="E402" s="123"/>
      <c r="F402" s="123"/>
      <c r="G402" s="123"/>
      <c r="H402" s="123"/>
      <c r="I402" s="123"/>
      <c r="J402" s="124"/>
      <c r="K402" s="166"/>
      <c r="L402" s="166"/>
      <c r="M402" s="165"/>
      <c r="N402" s="124"/>
      <c r="O402" s="124"/>
      <c r="P402" s="126"/>
      <c r="Q402" s="126"/>
      <c r="R402" s="126"/>
      <c r="S402" s="125"/>
      <c r="T402" s="316"/>
      <c r="U402" s="126"/>
      <c r="V402" s="126"/>
      <c r="AA402" s="176"/>
      <c r="AB402" s="291"/>
      <c r="AC402" s="291"/>
      <c r="AD402" s="291"/>
      <c r="AE402" s="291"/>
      <c r="AF402" s="291"/>
      <c r="AG402" s="291"/>
      <c r="AH402" s="291"/>
      <c r="AI402" s="291"/>
      <c r="AJ402" s="291"/>
      <c r="AK402" s="291"/>
      <c r="AL402" s="291"/>
      <c r="AM402" s="291"/>
    </row>
    <row r="403" spans="1:39" s="175" customFormat="1" ht="41.25" customHeight="1" hidden="1">
      <c r="A403" s="123"/>
      <c r="B403" s="123"/>
      <c r="C403" s="123"/>
      <c r="D403" s="123"/>
      <c r="E403" s="123"/>
      <c r="F403" s="123"/>
      <c r="G403" s="123"/>
      <c r="H403" s="123"/>
      <c r="I403" s="123"/>
      <c r="J403" s="124"/>
      <c r="K403" s="166"/>
      <c r="L403" s="166"/>
      <c r="M403" s="165"/>
      <c r="N403" s="124"/>
      <c r="O403" s="124"/>
      <c r="P403" s="126"/>
      <c r="Q403" s="126"/>
      <c r="R403" s="126"/>
      <c r="S403" s="125"/>
      <c r="T403" s="316"/>
      <c r="U403" s="126"/>
      <c r="V403" s="126"/>
      <c r="AA403" s="176"/>
      <c r="AB403" s="291"/>
      <c r="AC403" s="291"/>
      <c r="AD403" s="291"/>
      <c r="AE403" s="291"/>
      <c r="AF403" s="291"/>
      <c r="AG403" s="291"/>
      <c r="AH403" s="291"/>
      <c r="AI403" s="291"/>
      <c r="AJ403" s="291"/>
      <c r="AK403" s="291"/>
      <c r="AL403" s="291"/>
      <c r="AM403" s="291"/>
    </row>
    <row r="404" spans="1:39" s="175" customFormat="1" ht="41.25" customHeight="1" hidden="1">
      <c r="A404" s="123"/>
      <c r="B404" s="123"/>
      <c r="C404" s="123"/>
      <c r="D404" s="123"/>
      <c r="E404" s="123"/>
      <c r="F404" s="123"/>
      <c r="G404" s="123"/>
      <c r="H404" s="123"/>
      <c r="I404" s="123"/>
      <c r="J404" s="124"/>
      <c r="K404" s="166"/>
      <c r="L404" s="166"/>
      <c r="M404" s="165"/>
      <c r="N404" s="124"/>
      <c r="O404" s="124"/>
      <c r="P404" s="126"/>
      <c r="Q404" s="126"/>
      <c r="R404" s="126"/>
      <c r="S404" s="125"/>
      <c r="T404" s="316"/>
      <c r="U404" s="126"/>
      <c r="V404" s="126"/>
      <c r="AA404" s="176"/>
      <c r="AB404" s="291"/>
      <c r="AC404" s="291"/>
      <c r="AD404" s="291"/>
      <c r="AE404" s="291"/>
      <c r="AF404" s="291"/>
      <c r="AG404" s="291"/>
      <c r="AH404" s="291"/>
      <c r="AI404" s="291"/>
      <c r="AJ404" s="291"/>
      <c r="AK404" s="291"/>
      <c r="AL404" s="291"/>
      <c r="AM404" s="291"/>
    </row>
    <row r="405" spans="1:39" s="175" customFormat="1" ht="41.25" customHeight="1" hidden="1">
      <c r="A405" s="123"/>
      <c r="B405" s="123"/>
      <c r="C405" s="123"/>
      <c r="D405" s="123"/>
      <c r="E405" s="123"/>
      <c r="F405" s="123"/>
      <c r="G405" s="123"/>
      <c r="H405" s="123"/>
      <c r="I405" s="123"/>
      <c r="J405" s="124"/>
      <c r="K405" s="166"/>
      <c r="L405" s="166"/>
      <c r="M405" s="165"/>
      <c r="N405" s="124"/>
      <c r="O405" s="124"/>
      <c r="P405" s="126"/>
      <c r="Q405" s="126"/>
      <c r="R405" s="126"/>
      <c r="S405" s="125"/>
      <c r="T405" s="316"/>
      <c r="U405" s="126"/>
      <c r="V405" s="126"/>
      <c r="AA405" s="176"/>
      <c r="AB405" s="291"/>
      <c r="AC405" s="291"/>
      <c r="AD405" s="291"/>
      <c r="AE405" s="291"/>
      <c r="AF405" s="291"/>
      <c r="AG405" s="291"/>
      <c r="AH405" s="291"/>
      <c r="AI405" s="291"/>
      <c r="AJ405" s="291"/>
      <c r="AK405" s="291"/>
      <c r="AL405" s="291"/>
      <c r="AM405" s="291"/>
    </row>
    <row r="406" spans="1:39" s="175" customFormat="1" ht="41.25" customHeight="1" hidden="1">
      <c r="A406" s="123"/>
      <c r="B406" s="123"/>
      <c r="C406" s="123"/>
      <c r="D406" s="123"/>
      <c r="E406" s="123"/>
      <c r="F406" s="123"/>
      <c r="G406" s="123"/>
      <c r="H406" s="123"/>
      <c r="I406" s="123"/>
      <c r="J406" s="124"/>
      <c r="K406" s="166"/>
      <c r="L406" s="166"/>
      <c r="M406" s="165"/>
      <c r="N406" s="124"/>
      <c r="O406" s="124"/>
      <c r="P406" s="126"/>
      <c r="Q406" s="126"/>
      <c r="R406" s="126"/>
      <c r="S406" s="125"/>
      <c r="T406" s="316"/>
      <c r="U406" s="126"/>
      <c r="V406" s="126"/>
      <c r="AA406" s="176"/>
      <c r="AB406" s="291"/>
      <c r="AC406" s="291"/>
      <c r="AD406" s="291"/>
      <c r="AE406" s="291"/>
      <c r="AF406" s="291"/>
      <c r="AG406" s="291"/>
      <c r="AH406" s="291"/>
      <c r="AI406" s="291"/>
      <c r="AJ406" s="291"/>
      <c r="AK406" s="291"/>
      <c r="AL406" s="291"/>
      <c r="AM406" s="291"/>
    </row>
    <row r="407" spans="1:39" s="175" customFormat="1" ht="41.25" customHeight="1" hidden="1">
      <c r="A407" s="123"/>
      <c r="B407" s="123"/>
      <c r="C407" s="123"/>
      <c r="D407" s="123"/>
      <c r="E407" s="123"/>
      <c r="F407" s="123"/>
      <c r="G407" s="123"/>
      <c r="H407" s="123"/>
      <c r="I407" s="123"/>
      <c r="J407" s="124"/>
      <c r="K407" s="166"/>
      <c r="L407" s="166"/>
      <c r="M407" s="165"/>
      <c r="N407" s="124"/>
      <c r="O407" s="124"/>
      <c r="P407" s="126"/>
      <c r="Q407" s="126"/>
      <c r="R407" s="126"/>
      <c r="S407" s="125"/>
      <c r="T407" s="316"/>
      <c r="U407" s="126"/>
      <c r="V407" s="126"/>
      <c r="AA407" s="176"/>
      <c r="AB407" s="291"/>
      <c r="AC407" s="291"/>
      <c r="AD407" s="291"/>
      <c r="AE407" s="291"/>
      <c r="AF407" s="291"/>
      <c r="AG407" s="291"/>
      <c r="AH407" s="291"/>
      <c r="AI407" s="291"/>
      <c r="AJ407" s="291"/>
      <c r="AK407" s="291"/>
      <c r="AL407" s="291"/>
      <c r="AM407" s="291"/>
    </row>
    <row r="408" spans="1:39" s="175" customFormat="1" ht="41.25" customHeight="1" hidden="1">
      <c r="A408" s="123"/>
      <c r="B408" s="123"/>
      <c r="C408" s="123"/>
      <c r="D408" s="123"/>
      <c r="E408" s="123"/>
      <c r="F408" s="123"/>
      <c r="G408" s="123"/>
      <c r="H408" s="123"/>
      <c r="I408" s="123"/>
      <c r="J408" s="124"/>
      <c r="K408" s="166"/>
      <c r="L408" s="166"/>
      <c r="M408" s="165"/>
      <c r="N408" s="124"/>
      <c r="O408" s="124"/>
      <c r="P408" s="126"/>
      <c r="Q408" s="126"/>
      <c r="R408" s="126"/>
      <c r="S408" s="125"/>
      <c r="T408" s="316"/>
      <c r="U408" s="126"/>
      <c r="V408" s="126"/>
      <c r="AA408" s="176"/>
      <c r="AB408" s="291"/>
      <c r="AC408" s="291"/>
      <c r="AD408" s="291"/>
      <c r="AE408" s="291"/>
      <c r="AF408" s="291"/>
      <c r="AG408" s="291"/>
      <c r="AH408" s="291"/>
      <c r="AI408" s="291"/>
      <c r="AJ408" s="291"/>
      <c r="AK408" s="291"/>
      <c r="AL408" s="291"/>
      <c r="AM408" s="291"/>
    </row>
    <row r="409" spans="1:39" s="175" customFormat="1" ht="41.25" customHeight="1" hidden="1">
      <c r="A409" s="123"/>
      <c r="B409" s="123"/>
      <c r="C409" s="123"/>
      <c r="D409" s="123"/>
      <c r="E409" s="123"/>
      <c r="F409" s="123"/>
      <c r="G409" s="123"/>
      <c r="H409" s="123"/>
      <c r="I409" s="123"/>
      <c r="J409" s="124"/>
      <c r="K409" s="166"/>
      <c r="L409" s="166"/>
      <c r="M409" s="165"/>
      <c r="N409" s="124"/>
      <c r="O409" s="124"/>
      <c r="P409" s="126"/>
      <c r="Q409" s="126"/>
      <c r="R409" s="126"/>
      <c r="S409" s="125"/>
      <c r="T409" s="316"/>
      <c r="U409" s="126"/>
      <c r="V409" s="126"/>
      <c r="AA409" s="176"/>
      <c r="AB409" s="291"/>
      <c r="AC409" s="291"/>
      <c r="AD409" s="291"/>
      <c r="AE409" s="291"/>
      <c r="AF409" s="291"/>
      <c r="AG409" s="291"/>
      <c r="AH409" s="291"/>
      <c r="AI409" s="291"/>
      <c r="AJ409" s="291"/>
      <c r="AK409" s="291"/>
      <c r="AL409" s="291"/>
      <c r="AM409" s="291"/>
    </row>
    <row r="410" spans="1:39" s="175" customFormat="1" ht="41.25" customHeight="1" hidden="1">
      <c r="A410" s="123"/>
      <c r="B410" s="123"/>
      <c r="C410" s="123"/>
      <c r="D410" s="123"/>
      <c r="E410" s="123"/>
      <c r="F410" s="123"/>
      <c r="G410" s="123"/>
      <c r="H410" s="123"/>
      <c r="I410" s="123"/>
      <c r="J410" s="124"/>
      <c r="K410" s="166"/>
      <c r="L410" s="166"/>
      <c r="M410" s="165"/>
      <c r="N410" s="124"/>
      <c r="O410" s="124"/>
      <c r="P410" s="126"/>
      <c r="Q410" s="126"/>
      <c r="R410" s="126"/>
      <c r="S410" s="125"/>
      <c r="T410" s="316"/>
      <c r="U410" s="126"/>
      <c r="V410" s="126"/>
      <c r="AA410" s="176"/>
      <c r="AB410" s="291"/>
      <c r="AC410" s="291"/>
      <c r="AD410" s="291"/>
      <c r="AE410" s="291"/>
      <c r="AF410" s="291"/>
      <c r="AG410" s="291"/>
      <c r="AH410" s="291"/>
      <c r="AI410" s="291"/>
      <c r="AJ410" s="291"/>
      <c r="AK410" s="291"/>
      <c r="AL410" s="291"/>
      <c r="AM410" s="291"/>
    </row>
    <row r="411" spans="1:39" s="175" customFormat="1" ht="41.25" customHeight="1" hidden="1">
      <c r="A411" s="123"/>
      <c r="B411" s="123"/>
      <c r="C411" s="123"/>
      <c r="D411" s="123"/>
      <c r="E411" s="123"/>
      <c r="F411" s="123"/>
      <c r="G411" s="123"/>
      <c r="H411" s="123"/>
      <c r="I411" s="123"/>
      <c r="J411" s="124"/>
      <c r="K411" s="166"/>
      <c r="L411" s="166"/>
      <c r="M411" s="165"/>
      <c r="N411" s="124"/>
      <c r="O411" s="124"/>
      <c r="P411" s="126"/>
      <c r="Q411" s="126"/>
      <c r="R411" s="126"/>
      <c r="S411" s="125"/>
      <c r="T411" s="316"/>
      <c r="U411" s="126"/>
      <c r="V411" s="126"/>
      <c r="AA411" s="176"/>
      <c r="AB411" s="291"/>
      <c r="AC411" s="291"/>
      <c r="AD411" s="291"/>
      <c r="AE411" s="291"/>
      <c r="AF411" s="291"/>
      <c r="AG411" s="291"/>
      <c r="AH411" s="291"/>
      <c r="AI411" s="291"/>
      <c r="AJ411" s="291"/>
      <c r="AK411" s="291"/>
      <c r="AL411" s="291"/>
      <c r="AM411" s="291"/>
    </row>
    <row r="412" spans="1:39" s="175" customFormat="1" ht="41.25" customHeight="1" hidden="1">
      <c r="A412" s="123"/>
      <c r="B412" s="123"/>
      <c r="C412" s="123"/>
      <c r="D412" s="123"/>
      <c r="E412" s="123"/>
      <c r="F412" s="123"/>
      <c r="G412" s="123"/>
      <c r="H412" s="123"/>
      <c r="I412" s="123"/>
      <c r="J412" s="124"/>
      <c r="K412" s="166"/>
      <c r="L412" s="166"/>
      <c r="M412" s="165"/>
      <c r="N412" s="124"/>
      <c r="O412" s="124"/>
      <c r="P412" s="126"/>
      <c r="Q412" s="126"/>
      <c r="R412" s="126"/>
      <c r="S412" s="125"/>
      <c r="T412" s="316"/>
      <c r="U412" s="126"/>
      <c r="V412" s="126"/>
      <c r="AA412" s="176"/>
      <c r="AB412" s="291"/>
      <c r="AC412" s="291"/>
      <c r="AD412" s="291"/>
      <c r="AE412" s="291"/>
      <c r="AF412" s="291"/>
      <c r="AG412" s="291"/>
      <c r="AH412" s="291"/>
      <c r="AI412" s="291"/>
      <c r="AJ412" s="291"/>
      <c r="AK412" s="291"/>
      <c r="AL412" s="291"/>
      <c r="AM412" s="291"/>
    </row>
    <row r="413" spans="1:39" s="175" customFormat="1" ht="41.25" customHeight="1" hidden="1">
      <c r="A413" s="123"/>
      <c r="B413" s="123"/>
      <c r="C413" s="123"/>
      <c r="D413" s="123"/>
      <c r="E413" s="123"/>
      <c r="F413" s="123"/>
      <c r="G413" s="123"/>
      <c r="H413" s="123"/>
      <c r="I413" s="123"/>
      <c r="J413" s="124"/>
      <c r="K413" s="166"/>
      <c r="L413" s="166"/>
      <c r="M413" s="165"/>
      <c r="N413" s="124"/>
      <c r="O413" s="124"/>
      <c r="P413" s="126"/>
      <c r="Q413" s="126"/>
      <c r="R413" s="126"/>
      <c r="S413" s="125"/>
      <c r="T413" s="316"/>
      <c r="U413" s="126"/>
      <c r="V413" s="126"/>
      <c r="AA413" s="176"/>
      <c r="AB413" s="291"/>
      <c r="AC413" s="291"/>
      <c r="AD413" s="291"/>
      <c r="AE413" s="291"/>
      <c r="AF413" s="291"/>
      <c r="AG413" s="291"/>
      <c r="AH413" s="291"/>
      <c r="AI413" s="291"/>
      <c r="AJ413" s="291"/>
      <c r="AK413" s="291"/>
      <c r="AL413" s="291"/>
      <c r="AM413" s="291"/>
    </row>
    <row r="414" spans="1:39" s="175" customFormat="1" ht="41.25" customHeight="1" hidden="1">
      <c r="A414" s="123"/>
      <c r="B414" s="123"/>
      <c r="C414" s="123"/>
      <c r="D414" s="123"/>
      <c r="E414" s="123"/>
      <c r="F414" s="123"/>
      <c r="G414" s="123"/>
      <c r="H414" s="123"/>
      <c r="I414" s="123"/>
      <c r="J414" s="124"/>
      <c r="K414" s="166"/>
      <c r="L414" s="166"/>
      <c r="M414" s="165"/>
      <c r="N414" s="124"/>
      <c r="O414" s="124"/>
      <c r="P414" s="126"/>
      <c r="Q414" s="126"/>
      <c r="R414" s="126"/>
      <c r="S414" s="125"/>
      <c r="T414" s="316"/>
      <c r="U414" s="126"/>
      <c r="V414" s="126"/>
      <c r="AA414" s="176"/>
      <c r="AB414" s="291"/>
      <c r="AC414" s="291"/>
      <c r="AD414" s="291"/>
      <c r="AE414" s="291"/>
      <c r="AF414" s="291"/>
      <c r="AG414" s="291"/>
      <c r="AH414" s="291"/>
      <c r="AI414" s="291"/>
      <c r="AJ414" s="291"/>
      <c r="AK414" s="291"/>
      <c r="AL414" s="291"/>
      <c r="AM414" s="291"/>
    </row>
    <row r="415" spans="1:39" s="175" customFormat="1" ht="41.25" customHeight="1" hidden="1">
      <c r="A415" s="123"/>
      <c r="B415" s="123"/>
      <c r="C415" s="123"/>
      <c r="D415" s="123"/>
      <c r="E415" s="123"/>
      <c r="F415" s="123"/>
      <c r="G415" s="123"/>
      <c r="H415" s="123"/>
      <c r="I415" s="123"/>
      <c r="J415" s="124"/>
      <c r="K415" s="166"/>
      <c r="L415" s="166"/>
      <c r="M415" s="165"/>
      <c r="N415" s="124"/>
      <c r="O415" s="124"/>
      <c r="P415" s="126"/>
      <c r="Q415" s="126"/>
      <c r="R415" s="126"/>
      <c r="S415" s="125"/>
      <c r="T415" s="316"/>
      <c r="U415" s="126"/>
      <c r="V415" s="126"/>
      <c r="AA415" s="176"/>
      <c r="AB415" s="291"/>
      <c r="AC415" s="291"/>
      <c r="AD415" s="291"/>
      <c r="AE415" s="291"/>
      <c r="AF415" s="291"/>
      <c r="AG415" s="291"/>
      <c r="AH415" s="291"/>
      <c r="AI415" s="291"/>
      <c r="AJ415" s="291"/>
      <c r="AK415" s="291"/>
      <c r="AL415" s="291"/>
      <c r="AM415" s="291"/>
    </row>
    <row r="416" spans="1:39" s="175" customFormat="1" ht="41.25" customHeight="1" hidden="1">
      <c r="A416" s="123"/>
      <c r="B416" s="123"/>
      <c r="C416" s="123"/>
      <c r="D416" s="123"/>
      <c r="E416" s="123"/>
      <c r="F416" s="123"/>
      <c r="G416" s="123"/>
      <c r="H416" s="123"/>
      <c r="I416" s="123"/>
      <c r="J416" s="124"/>
      <c r="K416" s="166"/>
      <c r="L416" s="166"/>
      <c r="M416" s="165"/>
      <c r="N416" s="124"/>
      <c r="O416" s="124"/>
      <c r="P416" s="126"/>
      <c r="Q416" s="126"/>
      <c r="R416" s="126"/>
      <c r="S416" s="125"/>
      <c r="T416" s="316"/>
      <c r="U416" s="126"/>
      <c r="V416" s="126"/>
      <c r="AA416" s="176"/>
      <c r="AB416" s="291"/>
      <c r="AC416" s="291"/>
      <c r="AD416" s="291"/>
      <c r="AE416" s="291"/>
      <c r="AF416" s="291"/>
      <c r="AG416" s="291"/>
      <c r="AH416" s="291"/>
      <c r="AI416" s="291"/>
      <c r="AJ416" s="291"/>
      <c r="AK416" s="291"/>
      <c r="AL416" s="291"/>
      <c r="AM416" s="291"/>
    </row>
    <row r="417" spans="1:39" s="175" customFormat="1" ht="41.25" customHeight="1" hidden="1">
      <c r="A417" s="123"/>
      <c r="B417" s="123"/>
      <c r="C417" s="123"/>
      <c r="D417" s="123"/>
      <c r="E417" s="123"/>
      <c r="F417" s="123"/>
      <c r="G417" s="123"/>
      <c r="H417" s="123"/>
      <c r="I417" s="123"/>
      <c r="J417" s="124"/>
      <c r="K417" s="166"/>
      <c r="L417" s="166"/>
      <c r="M417" s="165"/>
      <c r="N417" s="124"/>
      <c r="O417" s="124"/>
      <c r="P417" s="126"/>
      <c r="Q417" s="126"/>
      <c r="R417" s="126"/>
      <c r="S417" s="125"/>
      <c r="T417" s="316"/>
      <c r="U417" s="126"/>
      <c r="V417" s="126"/>
      <c r="AA417" s="176"/>
      <c r="AB417" s="291"/>
      <c r="AC417" s="291"/>
      <c r="AD417" s="291"/>
      <c r="AE417" s="291"/>
      <c r="AF417" s="291"/>
      <c r="AG417" s="291"/>
      <c r="AH417" s="291"/>
      <c r="AI417" s="291"/>
      <c r="AJ417" s="291"/>
      <c r="AK417" s="291"/>
      <c r="AL417" s="291"/>
      <c r="AM417" s="291"/>
    </row>
    <row r="418" spans="1:39" s="175" customFormat="1" ht="41.25" customHeight="1" hidden="1">
      <c r="A418" s="123"/>
      <c r="B418" s="123"/>
      <c r="C418" s="123"/>
      <c r="D418" s="123"/>
      <c r="E418" s="123"/>
      <c r="F418" s="123"/>
      <c r="G418" s="123"/>
      <c r="H418" s="123"/>
      <c r="I418" s="123"/>
      <c r="J418" s="124"/>
      <c r="K418" s="166"/>
      <c r="L418" s="166"/>
      <c r="M418" s="165"/>
      <c r="N418" s="124"/>
      <c r="O418" s="124"/>
      <c r="P418" s="126"/>
      <c r="Q418" s="126"/>
      <c r="R418" s="126"/>
      <c r="S418" s="125"/>
      <c r="T418" s="316"/>
      <c r="U418" s="126"/>
      <c r="V418" s="126"/>
      <c r="AA418" s="176"/>
      <c r="AB418" s="291"/>
      <c r="AC418" s="291"/>
      <c r="AD418" s="291"/>
      <c r="AE418" s="291"/>
      <c r="AF418" s="291"/>
      <c r="AG418" s="291"/>
      <c r="AH418" s="291"/>
      <c r="AI418" s="291"/>
      <c r="AJ418" s="291"/>
      <c r="AK418" s="291"/>
      <c r="AL418" s="291"/>
      <c r="AM418" s="291"/>
    </row>
    <row r="419" spans="1:39" s="177" customFormat="1" ht="41.25" customHeight="1" hidden="1">
      <c r="A419" s="80"/>
      <c r="B419" s="80"/>
      <c r="C419" s="80"/>
      <c r="D419" s="80"/>
      <c r="E419" s="80"/>
      <c r="F419" s="80"/>
      <c r="G419" s="80"/>
      <c r="H419" s="80"/>
      <c r="I419" s="80"/>
      <c r="J419" s="124"/>
      <c r="K419" s="82"/>
      <c r="L419" s="82"/>
      <c r="M419" s="83"/>
      <c r="N419" s="81"/>
      <c r="O419" s="81"/>
      <c r="P419" s="85"/>
      <c r="Q419" s="85"/>
      <c r="R419" s="126"/>
      <c r="S419" s="125"/>
      <c r="T419" s="316"/>
      <c r="U419" s="126"/>
      <c r="V419" s="126"/>
      <c r="W419" s="175"/>
      <c r="X419" s="175"/>
      <c r="Y419" s="175"/>
      <c r="Z419" s="175"/>
      <c r="AA419" s="176"/>
      <c r="AB419" s="291"/>
      <c r="AC419" s="291"/>
      <c r="AD419" s="291"/>
      <c r="AE419" s="291"/>
      <c r="AF419" s="291"/>
      <c r="AG419" s="291"/>
      <c r="AH419" s="291"/>
      <c r="AI419" s="291"/>
      <c r="AJ419" s="398"/>
      <c r="AK419" s="398"/>
      <c r="AL419" s="398"/>
      <c r="AM419" s="398"/>
    </row>
    <row r="420" spans="1:39" s="175" customFormat="1" ht="41.25" customHeight="1" hidden="1">
      <c r="A420" s="123"/>
      <c r="B420" s="123"/>
      <c r="C420" s="123"/>
      <c r="D420" s="123"/>
      <c r="E420" s="123"/>
      <c r="F420" s="123"/>
      <c r="G420" s="123"/>
      <c r="H420" s="123"/>
      <c r="I420" s="123"/>
      <c r="J420" s="124"/>
      <c r="K420" s="166"/>
      <c r="L420" s="166"/>
      <c r="M420" s="165"/>
      <c r="N420" s="124"/>
      <c r="O420" s="124"/>
      <c r="P420" s="126"/>
      <c r="Q420" s="126"/>
      <c r="R420" s="126"/>
      <c r="S420" s="125"/>
      <c r="T420" s="316"/>
      <c r="U420" s="126"/>
      <c r="V420" s="126"/>
      <c r="AA420" s="176"/>
      <c r="AB420" s="291"/>
      <c r="AC420" s="291"/>
      <c r="AD420" s="291"/>
      <c r="AE420" s="291"/>
      <c r="AF420" s="291"/>
      <c r="AG420" s="291"/>
      <c r="AH420" s="291"/>
      <c r="AI420" s="291"/>
      <c r="AJ420" s="291"/>
      <c r="AK420" s="291"/>
      <c r="AL420" s="291"/>
      <c r="AM420" s="291"/>
    </row>
    <row r="421" spans="1:39" s="175" customFormat="1" ht="41.25" customHeight="1" hidden="1">
      <c r="A421" s="123"/>
      <c r="B421" s="123"/>
      <c r="C421" s="123"/>
      <c r="D421" s="123"/>
      <c r="E421" s="123"/>
      <c r="F421" s="123"/>
      <c r="G421" s="123"/>
      <c r="H421" s="123"/>
      <c r="I421" s="123"/>
      <c r="J421" s="124"/>
      <c r="K421" s="166"/>
      <c r="L421" s="166"/>
      <c r="M421" s="165"/>
      <c r="N421" s="124"/>
      <c r="O421" s="124"/>
      <c r="P421" s="126"/>
      <c r="Q421" s="126"/>
      <c r="R421" s="126"/>
      <c r="S421" s="125"/>
      <c r="T421" s="316"/>
      <c r="U421" s="126"/>
      <c r="V421" s="126"/>
      <c r="AA421" s="176"/>
      <c r="AB421" s="291"/>
      <c r="AC421" s="291"/>
      <c r="AD421" s="291"/>
      <c r="AE421" s="291"/>
      <c r="AF421" s="291"/>
      <c r="AG421" s="291"/>
      <c r="AH421" s="291"/>
      <c r="AI421" s="291"/>
      <c r="AJ421" s="291"/>
      <c r="AK421" s="291"/>
      <c r="AL421" s="291"/>
      <c r="AM421" s="291"/>
    </row>
    <row r="422" spans="1:39" s="175" customFormat="1" ht="41.25" customHeight="1" hidden="1">
      <c r="A422" s="123"/>
      <c r="B422" s="123"/>
      <c r="C422" s="123"/>
      <c r="D422" s="123"/>
      <c r="E422" s="123"/>
      <c r="F422" s="123"/>
      <c r="G422" s="123"/>
      <c r="H422" s="123"/>
      <c r="I422" s="123"/>
      <c r="J422" s="124"/>
      <c r="K422" s="166"/>
      <c r="L422" s="166"/>
      <c r="M422" s="165"/>
      <c r="N422" s="124"/>
      <c r="O422" s="124"/>
      <c r="P422" s="126"/>
      <c r="Q422" s="126"/>
      <c r="R422" s="126"/>
      <c r="S422" s="125"/>
      <c r="T422" s="316"/>
      <c r="U422" s="126"/>
      <c r="V422" s="126"/>
      <c r="AA422" s="176"/>
      <c r="AB422" s="291"/>
      <c r="AC422" s="291"/>
      <c r="AD422" s="291"/>
      <c r="AE422" s="291"/>
      <c r="AF422" s="291"/>
      <c r="AG422" s="291"/>
      <c r="AH422" s="291"/>
      <c r="AI422" s="291"/>
      <c r="AJ422" s="291"/>
      <c r="AK422" s="291"/>
      <c r="AL422" s="291"/>
      <c r="AM422" s="291"/>
    </row>
    <row r="423" spans="1:39" s="175" customFormat="1" ht="41.25" customHeight="1" hidden="1">
      <c r="A423" s="123"/>
      <c r="B423" s="123"/>
      <c r="C423" s="123"/>
      <c r="D423" s="123"/>
      <c r="E423" s="123"/>
      <c r="F423" s="123"/>
      <c r="G423" s="123"/>
      <c r="H423" s="123"/>
      <c r="I423" s="123"/>
      <c r="J423" s="124"/>
      <c r="K423" s="166"/>
      <c r="L423" s="166"/>
      <c r="M423" s="165"/>
      <c r="N423" s="124"/>
      <c r="O423" s="124"/>
      <c r="P423" s="126"/>
      <c r="Q423" s="126"/>
      <c r="R423" s="126"/>
      <c r="S423" s="125"/>
      <c r="T423" s="316"/>
      <c r="U423" s="126"/>
      <c r="V423" s="126"/>
      <c r="AA423" s="176"/>
      <c r="AB423" s="291"/>
      <c r="AC423" s="291"/>
      <c r="AD423" s="291"/>
      <c r="AE423" s="291"/>
      <c r="AF423" s="291"/>
      <c r="AG423" s="291"/>
      <c r="AH423" s="291"/>
      <c r="AI423" s="291"/>
      <c r="AJ423" s="291"/>
      <c r="AK423" s="291"/>
      <c r="AL423" s="291"/>
      <c r="AM423" s="291"/>
    </row>
    <row r="424" spans="1:39" s="175" customFormat="1" ht="41.25" customHeight="1" hidden="1">
      <c r="A424" s="123"/>
      <c r="B424" s="123"/>
      <c r="C424" s="123"/>
      <c r="D424" s="123"/>
      <c r="E424" s="123"/>
      <c r="F424" s="123"/>
      <c r="G424" s="123"/>
      <c r="H424" s="123"/>
      <c r="I424" s="123"/>
      <c r="J424" s="124"/>
      <c r="K424" s="166"/>
      <c r="L424" s="166"/>
      <c r="M424" s="165"/>
      <c r="N424" s="124"/>
      <c r="O424" s="124"/>
      <c r="P424" s="126"/>
      <c r="Q424" s="126"/>
      <c r="R424" s="126"/>
      <c r="S424" s="125"/>
      <c r="T424" s="316"/>
      <c r="U424" s="126"/>
      <c r="V424" s="126"/>
      <c r="AA424" s="176"/>
      <c r="AB424" s="291"/>
      <c r="AC424" s="291"/>
      <c r="AD424" s="291"/>
      <c r="AE424" s="291"/>
      <c r="AF424" s="291"/>
      <c r="AG424" s="291"/>
      <c r="AH424" s="291"/>
      <c r="AI424" s="291"/>
      <c r="AJ424" s="291"/>
      <c r="AK424" s="291"/>
      <c r="AL424" s="291"/>
      <c r="AM424" s="291"/>
    </row>
    <row r="425" spans="1:39" s="177" customFormat="1" ht="41.25" customHeight="1" hidden="1">
      <c r="A425" s="80"/>
      <c r="B425" s="80"/>
      <c r="C425" s="80"/>
      <c r="D425" s="80"/>
      <c r="E425" s="80"/>
      <c r="F425" s="80"/>
      <c r="G425" s="80"/>
      <c r="H425" s="80"/>
      <c r="I425" s="80"/>
      <c r="J425" s="124"/>
      <c r="K425" s="82"/>
      <c r="L425" s="82"/>
      <c r="M425" s="83"/>
      <c r="N425" s="81"/>
      <c r="O425" s="81"/>
      <c r="P425" s="85"/>
      <c r="Q425" s="85"/>
      <c r="R425" s="126"/>
      <c r="S425" s="125"/>
      <c r="T425" s="316"/>
      <c r="U425" s="126"/>
      <c r="V425" s="126"/>
      <c r="W425" s="175"/>
      <c r="X425" s="175"/>
      <c r="Y425" s="175"/>
      <c r="Z425" s="175"/>
      <c r="AA425" s="176"/>
      <c r="AB425" s="291"/>
      <c r="AC425" s="291"/>
      <c r="AD425" s="291"/>
      <c r="AE425" s="291"/>
      <c r="AF425" s="291"/>
      <c r="AG425" s="291"/>
      <c r="AH425" s="291"/>
      <c r="AI425" s="291"/>
      <c r="AJ425" s="398"/>
      <c r="AK425" s="398"/>
      <c r="AL425" s="398"/>
      <c r="AM425" s="398"/>
    </row>
    <row r="426" spans="1:39" s="175" customFormat="1" ht="41.25" customHeight="1" hidden="1">
      <c r="A426" s="123"/>
      <c r="B426" s="123"/>
      <c r="C426" s="123"/>
      <c r="D426" s="123"/>
      <c r="E426" s="123"/>
      <c r="F426" s="123"/>
      <c r="G426" s="123"/>
      <c r="H426" s="123"/>
      <c r="I426" s="123"/>
      <c r="J426" s="124"/>
      <c r="K426" s="166"/>
      <c r="L426" s="166"/>
      <c r="M426" s="165"/>
      <c r="N426" s="124"/>
      <c r="O426" s="124"/>
      <c r="P426" s="126"/>
      <c r="Q426" s="126"/>
      <c r="R426" s="126"/>
      <c r="S426" s="125"/>
      <c r="T426" s="316"/>
      <c r="U426" s="126"/>
      <c r="V426" s="126"/>
      <c r="AA426" s="176"/>
      <c r="AB426" s="291"/>
      <c r="AC426" s="291"/>
      <c r="AD426" s="291"/>
      <c r="AE426" s="291"/>
      <c r="AF426" s="291"/>
      <c r="AG426" s="291"/>
      <c r="AH426" s="291"/>
      <c r="AI426" s="291"/>
      <c r="AJ426" s="291"/>
      <c r="AK426" s="291"/>
      <c r="AL426" s="291"/>
      <c r="AM426" s="291"/>
    </row>
    <row r="427" spans="1:39" s="175" customFormat="1" ht="41.25" customHeight="1" hidden="1">
      <c r="A427" s="123"/>
      <c r="B427" s="123"/>
      <c r="C427" s="123"/>
      <c r="D427" s="123"/>
      <c r="E427" s="123"/>
      <c r="F427" s="123"/>
      <c r="G427" s="123"/>
      <c r="H427" s="123"/>
      <c r="I427" s="123"/>
      <c r="J427" s="124"/>
      <c r="K427" s="166"/>
      <c r="L427" s="166"/>
      <c r="M427" s="165"/>
      <c r="N427" s="124"/>
      <c r="O427" s="124"/>
      <c r="P427" s="126"/>
      <c r="Q427" s="126"/>
      <c r="R427" s="126"/>
      <c r="S427" s="125"/>
      <c r="T427" s="316"/>
      <c r="U427" s="126"/>
      <c r="V427" s="126"/>
      <c r="AA427" s="176"/>
      <c r="AB427" s="291"/>
      <c r="AC427" s="291"/>
      <c r="AD427" s="291"/>
      <c r="AE427" s="291"/>
      <c r="AF427" s="291"/>
      <c r="AG427" s="291"/>
      <c r="AH427" s="291"/>
      <c r="AI427" s="291"/>
      <c r="AJ427" s="291"/>
      <c r="AK427" s="291"/>
      <c r="AL427" s="291"/>
      <c r="AM427" s="291"/>
    </row>
    <row r="428" spans="1:39" s="175" customFormat="1" ht="41.25" customHeight="1" hidden="1">
      <c r="A428" s="123"/>
      <c r="B428" s="123"/>
      <c r="C428" s="123"/>
      <c r="D428" s="123"/>
      <c r="E428" s="123"/>
      <c r="F428" s="123"/>
      <c r="G428" s="123"/>
      <c r="H428" s="123"/>
      <c r="I428" s="123"/>
      <c r="J428" s="124"/>
      <c r="K428" s="166"/>
      <c r="L428" s="166"/>
      <c r="M428" s="165"/>
      <c r="N428" s="124"/>
      <c r="O428" s="124"/>
      <c r="P428" s="126"/>
      <c r="Q428" s="126"/>
      <c r="R428" s="126"/>
      <c r="S428" s="125"/>
      <c r="T428" s="316"/>
      <c r="U428" s="126"/>
      <c r="V428" s="126"/>
      <c r="AA428" s="176"/>
      <c r="AB428" s="291"/>
      <c r="AC428" s="291"/>
      <c r="AD428" s="291"/>
      <c r="AE428" s="291"/>
      <c r="AF428" s="291"/>
      <c r="AG428" s="291"/>
      <c r="AH428" s="291"/>
      <c r="AI428" s="291"/>
      <c r="AJ428" s="291"/>
      <c r="AK428" s="291"/>
      <c r="AL428" s="291"/>
      <c r="AM428" s="291"/>
    </row>
    <row r="429" spans="1:39" s="175" customFormat="1" ht="41.25" customHeight="1" hidden="1">
      <c r="A429" s="123"/>
      <c r="B429" s="123"/>
      <c r="C429" s="123"/>
      <c r="D429" s="123"/>
      <c r="E429" s="123"/>
      <c r="F429" s="123"/>
      <c r="G429" s="123"/>
      <c r="H429" s="123"/>
      <c r="I429" s="123"/>
      <c r="J429" s="124"/>
      <c r="K429" s="166"/>
      <c r="L429" s="166"/>
      <c r="M429" s="165"/>
      <c r="N429" s="124"/>
      <c r="O429" s="124"/>
      <c r="P429" s="126"/>
      <c r="Q429" s="126"/>
      <c r="R429" s="126"/>
      <c r="S429" s="125"/>
      <c r="T429" s="316"/>
      <c r="U429" s="126"/>
      <c r="V429" s="126"/>
      <c r="AA429" s="176"/>
      <c r="AB429" s="291"/>
      <c r="AC429" s="291"/>
      <c r="AD429" s="291"/>
      <c r="AE429" s="291"/>
      <c r="AF429" s="291"/>
      <c r="AG429" s="291"/>
      <c r="AH429" s="291"/>
      <c r="AI429" s="291"/>
      <c r="AJ429" s="291"/>
      <c r="AK429" s="291"/>
      <c r="AL429" s="291"/>
      <c r="AM429" s="291"/>
    </row>
    <row r="430" spans="1:39" s="175" customFormat="1" ht="41.25" customHeight="1" hidden="1">
      <c r="A430" s="123"/>
      <c r="B430" s="123"/>
      <c r="C430" s="123"/>
      <c r="D430" s="123"/>
      <c r="E430" s="123"/>
      <c r="F430" s="123"/>
      <c r="G430" s="123"/>
      <c r="H430" s="123"/>
      <c r="I430" s="123"/>
      <c r="J430" s="124"/>
      <c r="K430" s="166"/>
      <c r="L430" s="166"/>
      <c r="M430" s="165"/>
      <c r="N430" s="124"/>
      <c r="O430" s="124"/>
      <c r="P430" s="126"/>
      <c r="Q430" s="126"/>
      <c r="R430" s="126"/>
      <c r="S430" s="125"/>
      <c r="T430" s="316"/>
      <c r="U430" s="126"/>
      <c r="V430" s="126"/>
      <c r="AA430" s="176"/>
      <c r="AB430" s="291"/>
      <c r="AC430" s="291"/>
      <c r="AD430" s="291"/>
      <c r="AE430" s="291"/>
      <c r="AF430" s="291"/>
      <c r="AG430" s="291"/>
      <c r="AH430" s="291"/>
      <c r="AI430" s="291"/>
      <c r="AJ430" s="291"/>
      <c r="AK430" s="291"/>
      <c r="AL430" s="291"/>
      <c r="AM430" s="291"/>
    </row>
    <row r="431" spans="1:39" s="177" customFormat="1" ht="41.25" customHeight="1" hidden="1">
      <c r="A431" s="80"/>
      <c r="B431" s="80"/>
      <c r="C431" s="80"/>
      <c r="D431" s="80"/>
      <c r="E431" s="80"/>
      <c r="F431" s="80"/>
      <c r="G431" s="80"/>
      <c r="H431" s="80"/>
      <c r="I431" s="80"/>
      <c r="J431" s="124"/>
      <c r="K431" s="82"/>
      <c r="L431" s="82"/>
      <c r="M431" s="83"/>
      <c r="N431" s="81"/>
      <c r="O431" s="81"/>
      <c r="P431" s="85"/>
      <c r="Q431" s="85"/>
      <c r="R431" s="126"/>
      <c r="S431" s="125"/>
      <c r="T431" s="316"/>
      <c r="U431" s="126"/>
      <c r="V431" s="126"/>
      <c r="W431" s="175"/>
      <c r="X431" s="175"/>
      <c r="Y431" s="175"/>
      <c r="Z431" s="175"/>
      <c r="AA431" s="176"/>
      <c r="AB431" s="291"/>
      <c r="AC431" s="291"/>
      <c r="AD431" s="291"/>
      <c r="AE431" s="291"/>
      <c r="AF431" s="291"/>
      <c r="AG431" s="291"/>
      <c r="AH431" s="291"/>
      <c r="AI431" s="291"/>
      <c r="AJ431" s="398"/>
      <c r="AK431" s="398"/>
      <c r="AL431" s="398"/>
      <c r="AM431" s="398"/>
    </row>
    <row r="432" spans="1:39" s="175" customFormat="1" ht="41.25" customHeight="1" hidden="1">
      <c r="A432" s="123"/>
      <c r="B432" s="123"/>
      <c r="C432" s="123"/>
      <c r="D432" s="123"/>
      <c r="E432" s="123"/>
      <c r="F432" s="123"/>
      <c r="G432" s="123"/>
      <c r="H432" s="123"/>
      <c r="I432" s="123"/>
      <c r="J432" s="124"/>
      <c r="K432" s="166"/>
      <c r="L432" s="166"/>
      <c r="M432" s="165"/>
      <c r="N432" s="124"/>
      <c r="O432" s="124"/>
      <c r="P432" s="126"/>
      <c r="Q432" s="126"/>
      <c r="R432" s="126"/>
      <c r="S432" s="125"/>
      <c r="T432" s="316"/>
      <c r="U432" s="126"/>
      <c r="V432" s="126"/>
      <c r="AA432" s="176"/>
      <c r="AB432" s="291"/>
      <c r="AC432" s="291"/>
      <c r="AD432" s="291"/>
      <c r="AE432" s="291"/>
      <c r="AF432" s="291"/>
      <c r="AG432" s="291"/>
      <c r="AH432" s="291"/>
      <c r="AI432" s="291"/>
      <c r="AJ432" s="291"/>
      <c r="AK432" s="291"/>
      <c r="AL432" s="291"/>
      <c r="AM432" s="291"/>
    </row>
    <row r="433" spans="1:39" s="175" customFormat="1" ht="41.25" customHeight="1" hidden="1">
      <c r="A433" s="123"/>
      <c r="B433" s="123"/>
      <c r="C433" s="123"/>
      <c r="D433" s="123"/>
      <c r="E433" s="123"/>
      <c r="F433" s="123"/>
      <c r="G433" s="123"/>
      <c r="H433" s="123"/>
      <c r="I433" s="123"/>
      <c r="J433" s="124"/>
      <c r="K433" s="166"/>
      <c r="L433" s="166"/>
      <c r="M433" s="165"/>
      <c r="N433" s="124"/>
      <c r="O433" s="124"/>
      <c r="P433" s="126"/>
      <c r="Q433" s="126"/>
      <c r="R433" s="126"/>
      <c r="S433" s="125"/>
      <c r="T433" s="316"/>
      <c r="U433" s="126"/>
      <c r="V433" s="126"/>
      <c r="AA433" s="176"/>
      <c r="AB433" s="291"/>
      <c r="AC433" s="291"/>
      <c r="AD433" s="291"/>
      <c r="AE433" s="291"/>
      <c r="AF433" s="291"/>
      <c r="AG433" s="291"/>
      <c r="AH433" s="291"/>
      <c r="AI433" s="291"/>
      <c r="AJ433" s="291"/>
      <c r="AK433" s="291"/>
      <c r="AL433" s="291"/>
      <c r="AM433" s="291"/>
    </row>
    <row r="434" spans="1:39" s="175" customFormat="1" ht="41.25" customHeight="1" hidden="1">
      <c r="A434" s="123"/>
      <c r="B434" s="123"/>
      <c r="C434" s="123"/>
      <c r="D434" s="123"/>
      <c r="E434" s="123"/>
      <c r="F434" s="123"/>
      <c r="G434" s="123"/>
      <c r="H434" s="123"/>
      <c r="I434" s="123"/>
      <c r="J434" s="124"/>
      <c r="K434" s="166"/>
      <c r="L434" s="166"/>
      <c r="M434" s="165"/>
      <c r="N434" s="124"/>
      <c r="O434" s="124"/>
      <c r="P434" s="126"/>
      <c r="Q434" s="126"/>
      <c r="R434" s="126"/>
      <c r="S434" s="125"/>
      <c r="T434" s="316"/>
      <c r="U434" s="126"/>
      <c r="V434" s="126"/>
      <c r="AA434" s="176"/>
      <c r="AB434" s="291"/>
      <c r="AC434" s="291"/>
      <c r="AD434" s="291"/>
      <c r="AE434" s="291"/>
      <c r="AF434" s="291"/>
      <c r="AG434" s="291"/>
      <c r="AH434" s="291"/>
      <c r="AI434" s="291"/>
      <c r="AJ434" s="291"/>
      <c r="AK434" s="291"/>
      <c r="AL434" s="291"/>
      <c r="AM434" s="291"/>
    </row>
    <row r="435" spans="1:39" s="175" customFormat="1" ht="41.25" customHeight="1" hidden="1">
      <c r="A435" s="123"/>
      <c r="B435" s="123"/>
      <c r="C435" s="123"/>
      <c r="D435" s="123"/>
      <c r="E435" s="123"/>
      <c r="F435" s="123"/>
      <c r="G435" s="123"/>
      <c r="H435" s="123"/>
      <c r="I435" s="123"/>
      <c r="J435" s="124"/>
      <c r="K435" s="166"/>
      <c r="L435" s="166"/>
      <c r="M435" s="165"/>
      <c r="N435" s="124"/>
      <c r="O435" s="124"/>
      <c r="P435" s="126"/>
      <c r="Q435" s="126"/>
      <c r="R435" s="126"/>
      <c r="S435" s="125"/>
      <c r="T435" s="316"/>
      <c r="U435" s="126"/>
      <c r="V435" s="126"/>
      <c r="AA435" s="176"/>
      <c r="AB435" s="291"/>
      <c r="AC435" s="291"/>
      <c r="AD435" s="291"/>
      <c r="AE435" s="291"/>
      <c r="AF435" s="291"/>
      <c r="AG435" s="291"/>
      <c r="AH435" s="291"/>
      <c r="AI435" s="291"/>
      <c r="AJ435" s="291"/>
      <c r="AK435" s="291"/>
      <c r="AL435" s="291"/>
      <c r="AM435" s="291"/>
    </row>
    <row r="436" spans="1:39" s="175" customFormat="1" ht="41.25" customHeight="1" hidden="1">
      <c r="A436" s="123"/>
      <c r="B436" s="123"/>
      <c r="C436" s="123"/>
      <c r="D436" s="123"/>
      <c r="E436" s="123"/>
      <c r="F436" s="123"/>
      <c r="G436" s="123"/>
      <c r="H436" s="123"/>
      <c r="I436" s="123"/>
      <c r="J436" s="124"/>
      <c r="K436" s="166"/>
      <c r="L436" s="166"/>
      <c r="M436" s="165"/>
      <c r="N436" s="124"/>
      <c r="O436" s="124"/>
      <c r="P436" s="126"/>
      <c r="Q436" s="126"/>
      <c r="R436" s="126"/>
      <c r="S436" s="125"/>
      <c r="T436" s="316"/>
      <c r="U436" s="126"/>
      <c r="V436" s="126"/>
      <c r="AA436" s="176"/>
      <c r="AB436" s="291"/>
      <c r="AC436" s="291"/>
      <c r="AD436" s="291"/>
      <c r="AE436" s="291"/>
      <c r="AF436" s="291"/>
      <c r="AG436" s="291"/>
      <c r="AH436" s="291"/>
      <c r="AI436" s="291"/>
      <c r="AJ436" s="291"/>
      <c r="AK436" s="291"/>
      <c r="AL436" s="291"/>
      <c r="AM436" s="291"/>
    </row>
    <row r="437" spans="1:39" s="175" customFormat="1" ht="41.25" customHeight="1" hidden="1">
      <c r="A437" s="123"/>
      <c r="B437" s="123"/>
      <c r="C437" s="123"/>
      <c r="D437" s="123"/>
      <c r="E437" s="123"/>
      <c r="F437" s="123"/>
      <c r="G437" s="123"/>
      <c r="H437" s="123"/>
      <c r="I437" s="123"/>
      <c r="J437" s="124"/>
      <c r="K437" s="166"/>
      <c r="L437" s="166"/>
      <c r="M437" s="165"/>
      <c r="N437" s="124"/>
      <c r="O437" s="124"/>
      <c r="P437" s="126"/>
      <c r="Q437" s="126"/>
      <c r="R437" s="126"/>
      <c r="S437" s="125"/>
      <c r="T437" s="316"/>
      <c r="U437" s="126"/>
      <c r="V437" s="126"/>
      <c r="AA437" s="176"/>
      <c r="AB437" s="291"/>
      <c r="AC437" s="291"/>
      <c r="AD437" s="291"/>
      <c r="AE437" s="291"/>
      <c r="AF437" s="291"/>
      <c r="AG437" s="291"/>
      <c r="AH437" s="291"/>
      <c r="AI437" s="291"/>
      <c r="AJ437" s="291"/>
      <c r="AK437" s="291"/>
      <c r="AL437" s="291"/>
      <c r="AM437" s="291"/>
    </row>
    <row r="438" spans="1:39" s="175" customFormat="1" ht="41.25" customHeight="1" hidden="1">
      <c r="A438" s="123"/>
      <c r="B438" s="123"/>
      <c r="C438" s="123"/>
      <c r="D438" s="123"/>
      <c r="E438" s="123"/>
      <c r="F438" s="123"/>
      <c r="G438" s="123"/>
      <c r="H438" s="123"/>
      <c r="I438" s="123"/>
      <c r="J438" s="124"/>
      <c r="K438" s="166"/>
      <c r="L438" s="166"/>
      <c r="M438" s="165"/>
      <c r="N438" s="124"/>
      <c r="O438" s="124"/>
      <c r="P438" s="126"/>
      <c r="Q438" s="126"/>
      <c r="R438" s="126"/>
      <c r="S438" s="125"/>
      <c r="T438" s="316"/>
      <c r="U438" s="126"/>
      <c r="V438" s="126"/>
      <c r="AA438" s="176"/>
      <c r="AB438" s="291"/>
      <c r="AC438" s="291"/>
      <c r="AD438" s="291"/>
      <c r="AE438" s="291"/>
      <c r="AF438" s="291"/>
      <c r="AG438" s="291"/>
      <c r="AH438" s="291"/>
      <c r="AI438" s="291"/>
      <c r="AJ438" s="291"/>
      <c r="AK438" s="291"/>
      <c r="AL438" s="291"/>
      <c r="AM438" s="291"/>
    </row>
    <row r="439" spans="1:39" s="175" customFormat="1" ht="41.25" customHeight="1" hidden="1">
      <c r="A439" s="123"/>
      <c r="B439" s="123"/>
      <c r="C439" s="123"/>
      <c r="D439" s="123"/>
      <c r="E439" s="123"/>
      <c r="F439" s="123"/>
      <c r="G439" s="123"/>
      <c r="H439" s="123"/>
      <c r="I439" s="123"/>
      <c r="J439" s="124"/>
      <c r="K439" s="166"/>
      <c r="L439" s="166"/>
      <c r="M439" s="165"/>
      <c r="N439" s="124"/>
      <c r="O439" s="124"/>
      <c r="P439" s="126"/>
      <c r="Q439" s="126"/>
      <c r="R439" s="126"/>
      <c r="S439" s="125"/>
      <c r="T439" s="316"/>
      <c r="U439" s="126"/>
      <c r="V439" s="126"/>
      <c r="AA439" s="176"/>
      <c r="AB439" s="291"/>
      <c r="AC439" s="291"/>
      <c r="AD439" s="291"/>
      <c r="AE439" s="291"/>
      <c r="AF439" s="291"/>
      <c r="AG439" s="291"/>
      <c r="AH439" s="291"/>
      <c r="AI439" s="291"/>
      <c r="AJ439" s="291"/>
      <c r="AK439" s="291"/>
      <c r="AL439" s="291"/>
      <c r="AM439" s="291"/>
    </row>
    <row r="440" spans="1:39" s="175" customFormat="1" ht="41.25" customHeight="1" hidden="1">
      <c r="A440" s="123"/>
      <c r="B440" s="123"/>
      <c r="C440" s="123"/>
      <c r="D440" s="123"/>
      <c r="E440" s="123"/>
      <c r="F440" s="123"/>
      <c r="G440" s="123"/>
      <c r="H440" s="123"/>
      <c r="I440" s="123"/>
      <c r="J440" s="124"/>
      <c r="K440" s="166"/>
      <c r="L440" s="166"/>
      <c r="M440" s="165"/>
      <c r="N440" s="124"/>
      <c r="O440" s="124"/>
      <c r="P440" s="126"/>
      <c r="Q440" s="126"/>
      <c r="R440" s="126"/>
      <c r="S440" s="125"/>
      <c r="T440" s="316"/>
      <c r="U440" s="126"/>
      <c r="V440" s="126"/>
      <c r="AA440" s="176"/>
      <c r="AB440" s="291"/>
      <c r="AC440" s="291"/>
      <c r="AD440" s="291"/>
      <c r="AE440" s="291"/>
      <c r="AF440" s="291"/>
      <c r="AG440" s="291"/>
      <c r="AH440" s="291"/>
      <c r="AI440" s="291"/>
      <c r="AJ440" s="291"/>
      <c r="AK440" s="291"/>
      <c r="AL440" s="291"/>
      <c r="AM440" s="291"/>
    </row>
    <row r="441" spans="1:39" s="175" customFormat="1" ht="41.25" customHeight="1" hidden="1">
      <c r="A441" s="123"/>
      <c r="B441" s="123"/>
      <c r="C441" s="123"/>
      <c r="D441" s="123"/>
      <c r="E441" s="123"/>
      <c r="F441" s="123"/>
      <c r="G441" s="123"/>
      <c r="H441" s="123"/>
      <c r="I441" s="123"/>
      <c r="J441" s="124"/>
      <c r="K441" s="166"/>
      <c r="L441" s="166"/>
      <c r="M441" s="165"/>
      <c r="N441" s="124"/>
      <c r="O441" s="124"/>
      <c r="P441" s="126"/>
      <c r="Q441" s="126"/>
      <c r="R441" s="126"/>
      <c r="S441" s="125"/>
      <c r="T441" s="316"/>
      <c r="U441" s="126"/>
      <c r="V441" s="126"/>
      <c r="AA441" s="176"/>
      <c r="AB441" s="291"/>
      <c r="AC441" s="291"/>
      <c r="AD441" s="291"/>
      <c r="AE441" s="291"/>
      <c r="AF441" s="291"/>
      <c r="AG441" s="291"/>
      <c r="AH441" s="291"/>
      <c r="AI441" s="291"/>
      <c r="AJ441" s="291"/>
      <c r="AK441" s="291"/>
      <c r="AL441" s="291"/>
      <c r="AM441" s="291"/>
    </row>
    <row r="442" spans="1:39" s="175" customFormat="1" ht="41.25" customHeight="1" hidden="1">
      <c r="A442" s="123"/>
      <c r="B442" s="123"/>
      <c r="C442" s="123"/>
      <c r="D442" s="123"/>
      <c r="E442" s="123"/>
      <c r="F442" s="123"/>
      <c r="G442" s="123"/>
      <c r="H442" s="123"/>
      <c r="I442" s="123"/>
      <c r="J442" s="124"/>
      <c r="K442" s="166"/>
      <c r="L442" s="166"/>
      <c r="M442" s="165"/>
      <c r="N442" s="124"/>
      <c r="O442" s="124"/>
      <c r="P442" s="126"/>
      <c r="Q442" s="126"/>
      <c r="R442" s="126"/>
      <c r="S442" s="125"/>
      <c r="T442" s="316"/>
      <c r="U442" s="126"/>
      <c r="V442" s="126"/>
      <c r="AA442" s="176"/>
      <c r="AB442" s="291"/>
      <c r="AC442" s="291"/>
      <c r="AD442" s="291"/>
      <c r="AE442" s="291"/>
      <c r="AF442" s="291"/>
      <c r="AG442" s="291"/>
      <c r="AH442" s="291"/>
      <c r="AI442" s="291"/>
      <c r="AJ442" s="291"/>
      <c r="AK442" s="291"/>
      <c r="AL442" s="291"/>
      <c r="AM442" s="291"/>
    </row>
    <row r="443" spans="1:39" s="175" customFormat="1" ht="41.25" customHeight="1" hidden="1">
      <c r="A443" s="123"/>
      <c r="B443" s="123"/>
      <c r="C443" s="123"/>
      <c r="D443" s="123"/>
      <c r="E443" s="123"/>
      <c r="F443" s="123"/>
      <c r="G443" s="123"/>
      <c r="H443" s="123"/>
      <c r="I443" s="123"/>
      <c r="J443" s="124"/>
      <c r="K443" s="166"/>
      <c r="L443" s="166"/>
      <c r="M443" s="165"/>
      <c r="N443" s="124"/>
      <c r="O443" s="124"/>
      <c r="P443" s="126"/>
      <c r="Q443" s="126"/>
      <c r="R443" s="126"/>
      <c r="S443" s="125"/>
      <c r="T443" s="316"/>
      <c r="U443" s="126"/>
      <c r="V443" s="126"/>
      <c r="AA443" s="176"/>
      <c r="AB443" s="291"/>
      <c r="AC443" s="291"/>
      <c r="AD443" s="291"/>
      <c r="AE443" s="291"/>
      <c r="AF443" s="291"/>
      <c r="AG443" s="291"/>
      <c r="AH443" s="291"/>
      <c r="AI443" s="291"/>
      <c r="AJ443" s="291"/>
      <c r="AK443" s="291"/>
      <c r="AL443" s="291"/>
      <c r="AM443" s="291"/>
    </row>
    <row r="444" spans="1:39" s="175" customFormat="1" ht="41.25" customHeight="1" hidden="1">
      <c r="A444" s="123"/>
      <c r="B444" s="123"/>
      <c r="C444" s="123"/>
      <c r="D444" s="123"/>
      <c r="E444" s="123"/>
      <c r="F444" s="123"/>
      <c r="G444" s="123"/>
      <c r="H444" s="123"/>
      <c r="I444" s="123"/>
      <c r="J444" s="124"/>
      <c r="K444" s="166"/>
      <c r="L444" s="166"/>
      <c r="M444" s="165"/>
      <c r="N444" s="124"/>
      <c r="O444" s="124"/>
      <c r="P444" s="126"/>
      <c r="Q444" s="126"/>
      <c r="R444" s="126"/>
      <c r="S444" s="125"/>
      <c r="T444" s="316"/>
      <c r="U444" s="126"/>
      <c r="V444" s="126"/>
      <c r="AA444" s="176"/>
      <c r="AB444" s="291"/>
      <c r="AC444" s="291"/>
      <c r="AD444" s="291"/>
      <c r="AE444" s="291"/>
      <c r="AF444" s="291"/>
      <c r="AG444" s="291"/>
      <c r="AH444" s="291"/>
      <c r="AI444" s="291"/>
      <c r="AJ444" s="291"/>
      <c r="AK444" s="291"/>
      <c r="AL444" s="291"/>
      <c r="AM444" s="291"/>
    </row>
    <row r="445" spans="1:39" s="175" customFormat="1" ht="41.25" customHeight="1" hidden="1">
      <c r="A445" s="123"/>
      <c r="B445" s="123"/>
      <c r="C445" s="123"/>
      <c r="D445" s="123"/>
      <c r="E445" s="123"/>
      <c r="F445" s="123"/>
      <c r="G445" s="123"/>
      <c r="H445" s="123"/>
      <c r="I445" s="123"/>
      <c r="J445" s="124"/>
      <c r="K445" s="166"/>
      <c r="L445" s="166"/>
      <c r="M445" s="165"/>
      <c r="N445" s="124"/>
      <c r="O445" s="124"/>
      <c r="P445" s="126"/>
      <c r="Q445" s="126"/>
      <c r="R445" s="126"/>
      <c r="S445" s="125"/>
      <c r="T445" s="316"/>
      <c r="U445" s="126"/>
      <c r="V445" s="126"/>
      <c r="AA445" s="176"/>
      <c r="AB445" s="291"/>
      <c r="AC445" s="291"/>
      <c r="AD445" s="291"/>
      <c r="AE445" s="291"/>
      <c r="AF445" s="291"/>
      <c r="AG445" s="291"/>
      <c r="AH445" s="291"/>
      <c r="AI445" s="291"/>
      <c r="AJ445" s="291"/>
      <c r="AK445" s="291"/>
      <c r="AL445" s="291"/>
      <c r="AM445" s="291"/>
    </row>
    <row r="446" spans="1:39" s="175" customFormat="1" ht="41.25" customHeight="1" hidden="1">
      <c r="A446" s="123"/>
      <c r="B446" s="123"/>
      <c r="C446" s="123"/>
      <c r="D446" s="123"/>
      <c r="E446" s="123"/>
      <c r="F446" s="123"/>
      <c r="G446" s="123"/>
      <c r="H446" s="123"/>
      <c r="I446" s="123"/>
      <c r="J446" s="124"/>
      <c r="K446" s="166"/>
      <c r="L446" s="166"/>
      <c r="M446" s="165"/>
      <c r="N446" s="124"/>
      <c r="O446" s="124"/>
      <c r="P446" s="126"/>
      <c r="Q446" s="126"/>
      <c r="R446" s="126"/>
      <c r="S446" s="125"/>
      <c r="T446" s="316"/>
      <c r="U446" s="126"/>
      <c r="V446" s="126"/>
      <c r="AA446" s="176"/>
      <c r="AB446" s="291"/>
      <c r="AC446" s="291"/>
      <c r="AD446" s="291"/>
      <c r="AE446" s="291"/>
      <c r="AF446" s="291"/>
      <c r="AG446" s="291"/>
      <c r="AH446" s="291"/>
      <c r="AI446" s="291"/>
      <c r="AJ446" s="291"/>
      <c r="AK446" s="291"/>
      <c r="AL446" s="291"/>
      <c r="AM446" s="291"/>
    </row>
    <row r="447" spans="1:39" s="175" customFormat="1" ht="41.25" customHeight="1" hidden="1">
      <c r="A447" s="123"/>
      <c r="B447" s="123"/>
      <c r="C447" s="123"/>
      <c r="D447" s="123"/>
      <c r="E447" s="123"/>
      <c r="F447" s="123"/>
      <c r="G447" s="123"/>
      <c r="H447" s="123"/>
      <c r="I447" s="123"/>
      <c r="J447" s="124"/>
      <c r="K447" s="166"/>
      <c r="L447" s="166"/>
      <c r="M447" s="165"/>
      <c r="N447" s="124"/>
      <c r="O447" s="124"/>
      <c r="P447" s="126"/>
      <c r="Q447" s="126"/>
      <c r="R447" s="126"/>
      <c r="S447" s="125"/>
      <c r="T447" s="316"/>
      <c r="U447" s="126"/>
      <c r="V447" s="126"/>
      <c r="AA447" s="176"/>
      <c r="AB447" s="291"/>
      <c r="AC447" s="291"/>
      <c r="AD447" s="291"/>
      <c r="AE447" s="291"/>
      <c r="AF447" s="291"/>
      <c r="AG447" s="291"/>
      <c r="AH447" s="291"/>
      <c r="AI447" s="291"/>
      <c r="AJ447" s="291"/>
      <c r="AK447" s="291"/>
      <c r="AL447" s="291"/>
      <c r="AM447" s="291"/>
    </row>
    <row r="448" spans="1:39" s="175" customFormat="1" ht="41.25" customHeight="1" hidden="1">
      <c r="A448" s="123"/>
      <c r="B448" s="123"/>
      <c r="C448" s="123"/>
      <c r="D448" s="123"/>
      <c r="E448" s="123"/>
      <c r="F448" s="123"/>
      <c r="G448" s="123"/>
      <c r="H448" s="123"/>
      <c r="I448" s="123"/>
      <c r="J448" s="124"/>
      <c r="K448" s="166"/>
      <c r="L448" s="166"/>
      <c r="M448" s="165"/>
      <c r="N448" s="124"/>
      <c r="O448" s="124"/>
      <c r="P448" s="126"/>
      <c r="Q448" s="126"/>
      <c r="R448" s="126"/>
      <c r="S448" s="125"/>
      <c r="T448" s="316"/>
      <c r="U448" s="126"/>
      <c r="V448" s="126"/>
      <c r="AA448" s="176"/>
      <c r="AB448" s="291"/>
      <c r="AC448" s="291"/>
      <c r="AD448" s="291"/>
      <c r="AE448" s="291"/>
      <c r="AF448" s="291"/>
      <c r="AG448" s="291"/>
      <c r="AH448" s="291"/>
      <c r="AI448" s="291"/>
      <c r="AJ448" s="291"/>
      <c r="AK448" s="291"/>
      <c r="AL448" s="291"/>
      <c r="AM448" s="291"/>
    </row>
    <row r="449" spans="1:39" s="175" customFormat="1" ht="41.25" customHeight="1" hidden="1">
      <c r="A449" s="123"/>
      <c r="B449" s="123"/>
      <c r="C449" s="123"/>
      <c r="D449" s="123"/>
      <c r="E449" s="123"/>
      <c r="F449" s="123"/>
      <c r="G449" s="123"/>
      <c r="H449" s="123"/>
      <c r="I449" s="123"/>
      <c r="J449" s="124"/>
      <c r="K449" s="166"/>
      <c r="L449" s="166"/>
      <c r="M449" s="165"/>
      <c r="N449" s="124"/>
      <c r="O449" s="124"/>
      <c r="P449" s="126"/>
      <c r="Q449" s="126"/>
      <c r="R449" s="126"/>
      <c r="S449" s="125"/>
      <c r="T449" s="316"/>
      <c r="U449" s="126"/>
      <c r="V449" s="126"/>
      <c r="AA449" s="176"/>
      <c r="AB449" s="291"/>
      <c r="AC449" s="291"/>
      <c r="AD449" s="291"/>
      <c r="AE449" s="291"/>
      <c r="AF449" s="291"/>
      <c r="AG449" s="291"/>
      <c r="AH449" s="291"/>
      <c r="AI449" s="291"/>
      <c r="AJ449" s="291"/>
      <c r="AK449" s="291"/>
      <c r="AL449" s="291"/>
      <c r="AM449" s="291"/>
    </row>
    <row r="450" spans="1:39" s="175" customFormat="1" ht="41.25" customHeight="1" hidden="1">
      <c r="A450" s="123"/>
      <c r="B450" s="123"/>
      <c r="C450" s="123"/>
      <c r="D450" s="123"/>
      <c r="E450" s="123"/>
      <c r="F450" s="123"/>
      <c r="G450" s="123"/>
      <c r="H450" s="123"/>
      <c r="I450" s="123"/>
      <c r="J450" s="124"/>
      <c r="K450" s="166"/>
      <c r="L450" s="166"/>
      <c r="M450" s="165"/>
      <c r="N450" s="124"/>
      <c r="O450" s="124"/>
      <c r="P450" s="126"/>
      <c r="Q450" s="126"/>
      <c r="R450" s="126"/>
      <c r="S450" s="125"/>
      <c r="T450" s="316"/>
      <c r="U450" s="126"/>
      <c r="V450" s="126"/>
      <c r="AA450" s="176"/>
      <c r="AB450" s="291"/>
      <c r="AC450" s="291"/>
      <c r="AD450" s="291"/>
      <c r="AE450" s="291"/>
      <c r="AF450" s="291"/>
      <c r="AG450" s="291"/>
      <c r="AH450" s="291"/>
      <c r="AI450" s="291"/>
      <c r="AJ450" s="291"/>
      <c r="AK450" s="291"/>
      <c r="AL450" s="291"/>
      <c r="AM450" s="291"/>
    </row>
    <row r="451" spans="1:39" s="175" customFormat="1" ht="41.25" customHeight="1" hidden="1">
      <c r="A451" s="123"/>
      <c r="B451" s="123"/>
      <c r="C451" s="123"/>
      <c r="D451" s="123"/>
      <c r="E451" s="123"/>
      <c r="F451" s="123"/>
      <c r="G451" s="123"/>
      <c r="H451" s="123"/>
      <c r="I451" s="123"/>
      <c r="J451" s="124"/>
      <c r="K451" s="166"/>
      <c r="L451" s="166"/>
      <c r="M451" s="165"/>
      <c r="N451" s="124"/>
      <c r="O451" s="124"/>
      <c r="P451" s="126"/>
      <c r="Q451" s="126"/>
      <c r="R451" s="126"/>
      <c r="S451" s="125"/>
      <c r="T451" s="316"/>
      <c r="U451" s="126"/>
      <c r="V451" s="126"/>
      <c r="AA451" s="176"/>
      <c r="AB451" s="291"/>
      <c r="AC451" s="291"/>
      <c r="AD451" s="291"/>
      <c r="AE451" s="291"/>
      <c r="AF451" s="291"/>
      <c r="AG451" s="291"/>
      <c r="AH451" s="291"/>
      <c r="AI451" s="291"/>
      <c r="AJ451" s="291"/>
      <c r="AK451" s="291"/>
      <c r="AL451" s="291"/>
      <c r="AM451" s="291"/>
    </row>
    <row r="452" spans="1:39" s="175" customFormat="1" ht="41.25" customHeight="1" hidden="1">
      <c r="A452" s="123"/>
      <c r="B452" s="123"/>
      <c r="C452" s="123"/>
      <c r="D452" s="123"/>
      <c r="E452" s="123"/>
      <c r="F452" s="123"/>
      <c r="G452" s="123"/>
      <c r="H452" s="123"/>
      <c r="I452" s="123"/>
      <c r="J452" s="124"/>
      <c r="K452" s="166"/>
      <c r="L452" s="166"/>
      <c r="M452" s="165"/>
      <c r="N452" s="124"/>
      <c r="O452" s="124"/>
      <c r="P452" s="126"/>
      <c r="Q452" s="126"/>
      <c r="R452" s="126"/>
      <c r="S452" s="125"/>
      <c r="T452" s="316"/>
      <c r="U452" s="126"/>
      <c r="V452" s="126"/>
      <c r="AA452" s="176"/>
      <c r="AB452" s="291"/>
      <c r="AC452" s="291"/>
      <c r="AD452" s="291"/>
      <c r="AE452" s="291"/>
      <c r="AF452" s="291"/>
      <c r="AG452" s="291"/>
      <c r="AH452" s="291"/>
      <c r="AI452" s="291"/>
      <c r="AJ452" s="291"/>
      <c r="AK452" s="291"/>
      <c r="AL452" s="291"/>
      <c r="AM452" s="291"/>
    </row>
    <row r="453" spans="1:39" s="175" customFormat="1" ht="41.25" customHeight="1" hidden="1">
      <c r="A453" s="123"/>
      <c r="B453" s="123"/>
      <c r="C453" s="123"/>
      <c r="D453" s="123"/>
      <c r="E453" s="123"/>
      <c r="F453" s="123"/>
      <c r="G453" s="123"/>
      <c r="H453" s="123"/>
      <c r="I453" s="123"/>
      <c r="J453" s="124"/>
      <c r="K453" s="166"/>
      <c r="L453" s="166"/>
      <c r="M453" s="165"/>
      <c r="N453" s="124"/>
      <c r="O453" s="124"/>
      <c r="P453" s="126"/>
      <c r="Q453" s="126"/>
      <c r="R453" s="126"/>
      <c r="S453" s="125"/>
      <c r="T453" s="316"/>
      <c r="U453" s="126"/>
      <c r="V453" s="126"/>
      <c r="AA453" s="176"/>
      <c r="AB453" s="291"/>
      <c r="AC453" s="291"/>
      <c r="AD453" s="291"/>
      <c r="AE453" s="291"/>
      <c r="AF453" s="291"/>
      <c r="AG453" s="291"/>
      <c r="AH453" s="291"/>
      <c r="AI453" s="291"/>
      <c r="AJ453" s="291"/>
      <c r="AK453" s="291"/>
      <c r="AL453" s="291"/>
      <c r="AM453" s="291"/>
    </row>
    <row r="454" spans="1:39" s="175" customFormat="1" ht="41.25" customHeight="1" hidden="1">
      <c r="A454" s="123"/>
      <c r="B454" s="123"/>
      <c r="C454" s="123"/>
      <c r="D454" s="123"/>
      <c r="E454" s="123"/>
      <c r="F454" s="123"/>
      <c r="G454" s="123"/>
      <c r="H454" s="123"/>
      <c r="I454" s="123"/>
      <c r="J454" s="124"/>
      <c r="K454" s="166"/>
      <c r="L454" s="166"/>
      <c r="M454" s="165"/>
      <c r="N454" s="124"/>
      <c r="O454" s="124"/>
      <c r="P454" s="126"/>
      <c r="Q454" s="126"/>
      <c r="R454" s="126"/>
      <c r="S454" s="125"/>
      <c r="T454" s="316"/>
      <c r="U454" s="126"/>
      <c r="V454" s="126"/>
      <c r="AA454" s="176"/>
      <c r="AB454" s="291"/>
      <c r="AC454" s="291"/>
      <c r="AD454" s="291"/>
      <c r="AE454" s="291"/>
      <c r="AF454" s="291"/>
      <c r="AG454" s="291"/>
      <c r="AH454" s="291"/>
      <c r="AI454" s="291"/>
      <c r="AJ454" s="291"/>
      <c r="AK454" s="291"/>
      <c r="AL454" s="291"/>
      <c r="AM454" s="291"/>
    </row>
    <row r="455" spans="1:39" s="175" customFormat="1" ht="41.25" customHeight="1" hidden="1">
      <c r="A455" s="123"/>
      <c r="B455" s="123"/>
      <c r="C455" s="123"/>
      <c r="D455" s="123"/>
      <c r="E455" s="123"/>
      <c r="F455" s="123"/>
      <c r="G455" s="123"/>
      <c r="H455" s="123"/>
      <c r="I455" s="123"/>
      <c r="J455" s="124"/>
      <c r="K455" s="166"/>
      <c r="L455" s="166"/>
      <c r="M455" s="165"/>
      <c r="N455" s="124"/>
      <c r="O455" s="124"/>
      <c r="P455" s="126"/>
      <c r="Q455" s="126"/>
      <c r="R455" s="126"/>
      <c r="S455" s="125"/>
      <c r="T455" s="316"/>
      <c r="U455" s="126"/>
      <c r="V455" s="126"/>
      <c r="AA455" s="176"/>
      <c r="AB455" s="291"/>
      <c r="AC455" s="291"/>
      <c r="AD455" s="291"/>
      <c r="AE455" s="291"/>
      <c r="AF455" s="291"/>
      <c r="AG455" s="291"/>
      <c r="AH455" s="291"/>
      <c r="AI455" s="291"/>
      <c r="AJ455" s="291"/>
      <c r="AK455" s="291"/>
      <c r="AL455" s="291"/>
      <c r="AM455" s="291"/>
    </row>
    <row r="456" spans="1:39" s="175" customFormat="1" ht="41.25" customHeight="1" hidden="1">
      <c r="A456" s="172"/>
      <c r="B456" s="123"/>
      <c r="C456" s="123"/>
      <c r="D456" s="123"/>
      <c r="E456" s="123"/>
      <c r="F456" s="123"/>
      <c r="G456" s="123"/>
      <c r="H456" s="123"/>
      <c r="I456" s="123"/>
      <c r="J456" s="124"/>
      <c r="K456" s="82"/>
      <c r="L456" s="82"/>
      <c r="M456" s="83"/>
      <c r="N456" s="81"/>
      <c r="O456" s="81"/>
      <c r="P456" s="85"/>
      <c r="Q456" s="85"/>
      <c r="R456" s="126"/>
      <c r="S456" s="125"/>
      <c r="T456" s="316"/>
      <c r="U456" s="126"/>
      <c r="V456" s="126"/>
      <c r="AA456" s="176"/>
      <c r="AB456" s="291"/>
      <c r="AC456" s="291"/>
      <c r="AD456" s="291"/>
      <c r="AE456" s="291"/>
      <c r="AF456" s="291"/>
      <c r="AG456" s="291"/>
      <c r="AH456" s="291"/>
      <c r="AI456" s="291"/>
      <c r="AJ456" s="291"/>
      <c r="AK456" s="291"/>
      <c r="AL456" s="291"/>
      <c r="AM456" s="291"/>
    </row>
    <row r="457" spans="1:39" s="175" customFormat="1" ht="41.25" customHeight="1" hidden="1">
      <c r="A457" s="123"/>
      <c r="B457" s="123"/>
      <c r="C457" s="123"/>
      <c r="D457" s="123"/>
      <c r="E457" s="123"/>
      <c r="F457" s="123"/>
      <c r="G457" s="123"/>
      <c r="H457" s="123"/>
      <c r="I457" s="123"/>
      <c r="J457" s="124"/>
      <c r="K457" s="166"/>
      <c r="L457" s="166"/>
      <c r="M457" s="165"/>
      <c r="N457" s="124"/>
      <c r="O457" s="124"/>
      <c r="P457" s="126"/>
      <c r="Q457" s="126"/>
      <c r="R457" s="126"/>
      <c r="S457" s="125"/>
      <c r="T457" s="316"/>
      <c r="U457" s="126"/>
      <c r="V457" s="126"/>
      <c r="AA457" s="176"/>
      <c r="AB457" s="291"/>
      <c r="AC457" s="291"/>
      <c r="AD457" s="291"/>
      <c r="AE457" s="291"/>
      <c r="AF457" s="291"/>
      <c r="AG457" s="291"/>
      <c r="AH457" s="291"/>
      <c r="AI457" s="291"/>
      <c r="AJ457" s="291"/>
      <c r="AK457" s="291"/>
      <c r="AL457" s="291"/>
      <c r="AM457" s="291"/>
    </row>
    <row r="458" spans="1:39" s="177" customFormat="1" ht="41.25" customHeight="1">
      <c r="A458" s="554" t="s">
        <v>236</v>
      </c>
      <c r="B458" s="554"/>
      <c r="C458" s="554"/>
      <c r="D458" s="554"/>
      <c r="E458" s="554"/>
      <c r="F458" s="554"/>
      <c r="G458" s="554"/>
      <c r="H458" s="554"/>
      <c r="I458" s="554"/>
      <c r="J458" s="554"/>
      <c r="K458" s="554"/>
      <c r="L458" s="554"/>
      <c r="M458" s="554"/>
      <c r="N458" s="554"/>
      <c r="O458" s="510" t="s">
        <v>234</v>
      </c>
      <c r="P458" s="77" t="e">
        <f>P204+P122+P103+P76+P25+P162+P189+P196+P67+P153</f>
        <v>#REF!</v>
      </c>
      <c r="Q458" s="85"/>
      <c r="R458" s="126"/>
      <c r="S458" s="334"/>
      <c r="T458" s="380">
        <f>T204+T122+T103+T76+T25+T162+T189+T196+T67</f>
        <v>72395987.41999999</v>
      </c>
      <c r="U458" s="210">
        <f>U204+U122+U103+U76+U25+U162+U189+U196+U67+U153</f>
        <v>27432740.4</v>
      </c>
      <c r="V458" s="210">
        <f>V204+V122+V103+V76+V25+V162+V189+V196+V67+V153</f>
        <v>25847550.4</v>
      </c>
      <c r="W458" s="175"/>
      <c r="X458" s="175"/>
      <c r="Y458" s="175"/>
      <c r="Z458" s="175"/>
      <c r="AA458" s="103"/>
      <c r="AB458" s="399"/>
      <c r="AC458" s="399"/>
      <c r="AD458" s="399"/>
      <c r="AE458" s="399"/>
      <c r="AF458" s="399"/>
      <c r="AG458" s="399"/>
      <c r="AH458" s="399"/>
      <c r="AI458" s="399"/>
      <c r="AJ458" s="399"/>
      <c r="AK458" s="399"/>
      <c r="AL458" s="399"/>
      <c r="AM458" s="400"/>
    </row>
    <row r="459" spans="1:39" s="175" customFormat="1" ht="0.75" customHeight="1" hidden="1">
      <c r="A459" s="479"/>
      <c r="B459" s="480">
        <v>11</v>
      </c>
      <c r="C459" s="480">
        <v>0</v>
      </c>
      <c r="D459" s="174"/>
      <c r="E459" s="174"/>
      <c r="F459" s="174"/>
      <c r="G459" s="174"/>
      <c r="H459" s="174"/>
      <c r="I459" s="174"/>
      <c r="P459" s="176"/>
      <c r="Q459" s="176"/>
      <c r="R459" s="176"/>
      <c r="T459" s="317"/>
      <c r="U459" s="176"/>
      <c r="V459" s="176"/>
      <c r="AB459" s="291"/>
      <c r="AC459" s="291"/>
      <c r="AD459" s="291"/>
      <c r="AE459" s="291"/>
      <c r="AF459" s="291"/>
      <c r="AG459" s="291"/>
      <c r="AH459" s="291"/>
      <c r="AI459" s="291"/>
      <c r="AJ459" s="291"/>
      <c r="AK459" s="291"/>
      <c r="AL459" s="291"/>
      <c r="AM459" s="291"/>
    </row>
    <row r="460" spans="1:39" s="175" customFormat="1" ht="12.75" hidden="1">
      <c r="A460" s="172"/>
      <c r="B460" s="182">
        <v>11</v>
      </c>
      <c r="C460" s="182">
        <v>4</v>
      </c>
      <c r="D460" s="174"/>
      <c r="E460" s="174"/>
      <c r="F460" s="174"/>
      <c r="G460" s="174"/>
      <c r="H460" s="174"/>
      <c r="I460" s="174"/>
      <c r="T460" s="317"/>
      <c r="AB460" s="291"/>
      <c r="AC460" s="291"/>
      <c r="AD460" s="291"/>
      <c r="AE460" s="291"/>
      <c r="AF460" s="291"/>
      <c r="AG460" s="291"/>
      <c r="AH460" s="291"/>
      <c r="AI460" s="291"/>
      <c r="AJ460" s="291"/>
      <c r="AK460" s="291"/>
      <c r="AL460" s="291"/>
      <c r="AM460" s="291"/>
    </row>
    <row r="461" spans="1:39" s="175" customFormat="1" ht="12.75" hidden="1">
      <c r="A461" s="174"/>
      <c r="B461" s="174"/>
      <c r="C461" s="174"/>
      <c r="D461" s="174"/>
      <c r="E461" s="174"/>
      <c r="F461" s="174"/>
      <c r="G461" s="174"/>
      <c r="H461" s="174"/>
      <c r="I461" s="174"/>
      <c r="P461" s="176"/>
      <c r="Q461" s="183"/>
      <c r="T461" s="317"/>
      <c r="U461" s="176"/>
      <c r="V461" s="176"/>
      <c r="AB461" s="291"/>
      <c r="AC461" s="291"/>
      <c r="AD461" s="291"/>
      <c r="AE461" s="291"/>
      <c r="AF461" s="291"/>
      <c r="AG461" s="291"/>
      <c r="AH461" s="291"/>
      <c r="AI461" s="291"/>
      <c r="AJ461" s="291"/>
      <c r="AK461" s="291"/>
      <c r="AL461" s="291"/>
      <c r="AM461" s="291"/>
    </row>
    <row r="462" spans="1:39" s="175" customFormat="1" ht="13.5" hidden="1" thickBot="1">
      <c r="A462" s="184"/>
      <c r="B462" s="185"/>
      <c r="C462" s="185"/>
      <c r="D462" s="185"/>
      <c r="E462" s="185"/>
      <c r="F462" s="185"/>
      <c r="G462" s="185"/>
      <c r="H462" s="185"/>
      <c r="I462" s="185"/>
      <c r="J462" s="186"/>
      <c r="K462" s="186"/>
      <c r="L462" s="186"/>
      <c r="M462" s="186"/>
      <c r="N462" s="186"/>
      <c r="O462" s="186"/>
      <c r="P462" s="187"/>
      <c r="Q462" s="186"/>
      <c r="R462" s="186"/>
      <c r="S462" s="186"/>
      <c r="T462" s="318"/>
      <c r="U462" s="187"/>
      <c r="V462" s="187"/>
      <c r="AB462" s="291"/>
      <c r="AC462" s="291"/>
      <c r="AD462" s="291"/>
      <c r="AE462" s="291"/>
      <c r="AF462" s="291"/>
      <c r="AG462" s="291"/>
      <c r="AH462" s="291"/>
      <c r="AI462" s="291"/>
      <c r="AJ462" s="291"/>
      <c r="AK462" s="291"/>
      <c r="AL462" s="291"/>
      <c r="AM462" s="291"/>
    </row>
    <row r="463" spans="1:39" s="175" customFormat="1" ht="13.5" hidden="1" thickBot="1">
      <c r="A463" s="184"/>
      <c r="B463" s="185"/>
      <c r="C463" s="185"/>
      <c r="D463" s="185"/>
      <c r="E463" s="185"/>
      <c r="F463" s="185"/>
      <c r="G463" s="185"/>
      <c r="H463" s="185"/>
      <c r="I463" s="185"/>
      <c r="J463" s="186"/>
      <c r="K463" s="186"/>
      <c r="L463" s="186"/>
      <c r="M463" s="186"/>
      <c r="N463" s="186"/>
      <c r="O463" s="186"/>
      <c r="P463" s="187"/>
      <c r="Q463" s="186"/>
      <c r="R463" s="186"/>
      <c r="S463" s="186"/>
      <c r="T463" s="318"/>
      <c r="U463" s="187"/>
      <c r="V463" s="187"/>
      <c r="AB463" s="291"/>
      <c r="AC463" s="291"/>
      <c r="AD463" s="291"/>
      <c r="AE463" s="291"/>
      <c r="AF463" s="291"/>
      <c r="AG463" s="291"/>
      <c r="AH463" s="291"/>
      <c r="AI463" s="291"/>
      <c r="AJ463" s="291"/>
      <c r="AK463" s="291"/>
      <c r="AL463" s="291"/>
      <c r="AM463" s="291"/>
    </row>
    <row r="464" spans="1:39" s="175" customFormat="1" ht="13.5" hidden="1" thickBot="1">
      <c r="A464" s="188"/>
      <c r="B464" s="185"/>
      <c r="C464" s="185"/>
      <c r="D464" s="185"/>
      <c r="E464" s="185"/>
      <c r="F464" s="185"/>
      <c r="G464" s="185"/>
      <c r="H464" s="185"/>
      <c r="I464" s="185"/>
      <c r="J464" s="186"/>
      <c r="K464" s="186"/>
      <c r="L464" s="186"/>
      <c r="M464" s="186"/>
      <c r="N464" s="186"/>
      <c r="O464" s="186"/>
      <c r="P464" s="189"/>
      <c r="Q464" s="189"/>
      <c r="R464" s="186"/>
      <c r="S464" s="186"/>
      <c r="T464" s="318"/>
      <c r="U464" s="189"/>
      <c r="V464" s="189"/>
      <c r="AB464" s="291"/>
      <c r="AC464" s="291"/>
      <c r="AD464" s="291"/>
      <c r="AE464" s="291"/>
      <c r="AF464" s="291"/>
      <c r="AG464" s="291"/>
      <c r="AH464" s="291"/>
      <c r="AI464" s="291"/>
      <c r="AJ464" s="291"/>
      <c r="AK464" s="291"/>
      <c r="AL464" s="291"/>
      <c r="AM464" s="291"/>
    </row>
    <row r="465" spans="1:39" s="175" customFormat="1" ht="14.25" hidden="1" thickBot="1">
      <c r="A465" s="190"/>
      <c r="B465" s="185"/>
      <c r="C465" s="185"/>
      <c r="D465" s="185"/>
      <c r="E465" s="185"/>
      <c r="F465" s="185"/>
      <c r="G465" s="185"/>
      <c r="H465" s="185"/>
      <c r="I465" s="185"/>
      <c r="J465" s="186"/>
      <c r="K465" s="186"/>
      <c r="L465" s="186"/>
      <c r="M465" s="186"/>
      <c r="N465" s="191"/>
      <c r="O465" s="186"/>
      <c r="P465" s="192"/>
      <c r="Q465" s="186"/>
      <c r="R465" s="186"/>
      <c r="S465" s="186"/>
      <c r="T465" s="319"/>
      <c r="U465" s="192"/>
      <c r="V465" s="192"/>
      <c r="AB465" s="291"/>
      <c r="AC465" s="291"/>
      <c r="AD465" s="291"/>
      <c r="AE465" s="291"/>
      <c r="AF465" s="291"/>
      <c r="AG465" s="291"/>
      <c r="AH465" s="291"/>
      <c r="AI465" s="291"/>
      <c r="AJ465" s="291"/>
      <c r="AK465" s="291"/>
      <c r="AL465" s="291"/>
      <c r="AM465" s="291"/>
    </row>
    <row r="466" spans="1:39" s="175" customFormat="1" ht="13.5" hidden="1" thickBot="1">
      <c r="A466" s="190"/>
      <c r="B466" s="185"/>
      <c r="C466" s="185"/>
      <c r="D466" s="185"/>
      <c r="E466" s="185"/>
      <c r="F466" s="185"/>
      <c r="G466" s="185"/>
      <c r="H466" s="185"/>
      <c r="I466" s="185"/>
      <c r="J466" s="186"/>
      <c r="K466" s="186"/>
      <c r="L466" s="186"/>
      <c r="M466" s="186"/>
      <c r="N466" s="186"/>
      <c r="O466" s="186"/>
      <c r="P466" s="187"/>
      <c r="Q466" s="186"/>
      <c r="R466" s="186"/>
      <c r="S466" s="186"/>
      <c r="T466" s="318"/>
      <c r="U466" s="187"/>
      <c r="V466" s="187"/>
      <c r="AB466" s="291"/>
      <c r="AC466" s="291"/>
      <c r="AD466" s="291"/>
      <c r="AE466" s="291"/>
      <c r="AF466" s="291"/>
      <c r="AG466" s="291"/>
      <c r="AH466" s="291"/>
      <c r="AI466" s="291"/>
      <c r="AJ466" s="291"/>
      <c r="AK466" s="291"/>
      <c r="AL466" s="291"/>
      <c r="AM466" s="291"/>
    </row>
    <row r="467" spans="1:39" s="175" customFormat="1" ht="12.75" hidden="1">
      <c r="A467" s="193"/>
      <c r="B467" s="174"/>
      <c r="C467" s="174"/>
      <c r="D467" s="174"/>
      <c r="E467" s="174"/>
      <c r="F467" s="174"/>
      <c r="G467" s="174"/>
      <c r="H467" s="174"/>
      <c r="I467" s="174"/>
      <c r="M467" s="176"/>
      <c r="P467" s="176"/>
      <c r="T467" s="317"/>
      <c r="U467" s="176"/>
      <c r="V467" s="176"/>
      <c r="AB467" s="291"/>
      <c r="AC467" s="291"/>
      <c r="AD467" s="291"/>
      <c r="AE467" s="291"/>
      <c r="AF467" s="291"/>
      <c r="AG467" s="291"/>
      <c r="AH467" s="291"/>
      <c r="AI467" s="291"/>
      <c r="AJ467" s="291"/>
      <c r="AK467" s="291"/>
      <c r="AL467" s="291"/>
      <c r="AM467" s="291"/>
    </row>
    <row r="468" spans="1:39" s="175" customFormat="1" ht="12.75" hidden="1">
      <c r="A468" s="194"/>
      <c r="B468" s="174"/>
      <c r="C468" s="174"/>
      <c r="D468" s="174"/>
      <c r="E468" s="174"/>
      <c r="F468" s="174"/>
      <c r="G468" s="174"/>
      <c r="H468" s="174"/>
      <c r="I468" s="174"/>
      <c r="T468" s="317"/>
      <c r="AB468" s="291"/>
      <c r="AC468" s="291"/>
      <c r="AD468" s="291"/>
      <c r="AE468" s="291"/>
      <c r="AF468" s="291"/>
      <c r="AG468" s="291"/>
      <c r="AH468" s="291"/>
      <c r="AI468" s="291"/>
      <c r="AJ468" s="291"/>
      <c r="AK468" s="291"/>
      <c r="AL468" s="291"/>
      <c r="AM468" s="291"/>
    </row>
    <row r="469" spans="1:39" s="175" customFormat="1" ht="21" customHeight="1" hidden="1">
      <c r="A469" s="193"/>
      <c r="B469" s="174"/>
      <c r="C469" s="174"/>
      <c r="D469" s="174"/>
      <c r="E469" s="174"/>
      <c r="F469" s="174"/>
      <c r="G469" s="174"/>
      <c r="H469" s="174"/>
      <c r="I469" s="174"/>
      <c r="M469" s="176"/>
      <c r="P469" s="195"/>
      <c r="T469" s="317"/>
      <c r="U469" s="195"/>
      <c r="V469" s="195"/>
      <c r="AB469" s="292"/>
      <c r="AC469" s="292"/>
      <c r="AD469" s="292"/>
      <c r="AE469" s="292"/>
      <c r="AF469" s="292"/>
      <c r="AG469" s="292"/>
      <c r="AH469" s="292"/>
      <c r="AI469" s="292"/>
      <c r="AJ469" s="292"/>
      <c r="AK469" s="292"/>
      <c r="AL469" s="297"/>
      <c r="AM469" s="291"/>
    </row>
    <row r="470" spans="1:39" s="175" customFormat="1" ht="22.5" customHeight="1" hidden="1">
      <c r="A470" s="193"/>
      <c r="B470" s="174"/>
      <c r="C470" s="174"/>
      <c r="D470" s="174"/>
      <c r="E470" s="174"/>
      <c r="F470" s="174"/>
      <c r="G470" s="174"/>
      <c r="H470" s="174"/>
      <c r="I470" s="174"/>
      <c r="P470" s="176"/>
      <c r="T470" s="317">
        <f>T201+T202</f>
        <v>566704</v>
      </c>
      <c r="U470" s="176">
        <f>U201+U202</f>
        <v>560664</v>
      </c>
      <c r="V470" s="176">
        <f>V201+V202</f>
        <v>458082</v>
      </c>
      <c r="AB470" s="297"/>
      <c r="AC470" s="297"/>
      <c r="AD470" s="297"/>
      <c r="AE470" s="297"/>
      <c r="AF470" s="297"/>
      <c r="AG470" s="297"/>
      <c r="AH470" s="297"/>
      <c r="AI470" s="297"/>
      <c r="AJ470" s="292"/>
      <c r="AK470" s="297"/>
      <c r="AL470" s="297"/>
      <c r="AM470" s="291"/>
    </row>
    <row r="471" spans="1:39" s="175" customFormat="1" ht="18.75" customHeight="1" hidden="1">
      <c r="A471" s="193"/>
      <c r="B471" s="174"/>
      <c r="C471" s="174"/>
      <c r="D471" s="174"/>
      <c r="E471" s="174"/>
      <c r="F471" s="174"/>
      <c r="G471" s="174"/>
      <c r="H471" s="174"/>
      <c r="I471" s="174"/>
      <c r="T471" s="317"/>
      <c r="AB471" s="297"/>
      <c r="AC471" s="297"/>
      <c r="AD471" s="297"/>
      <c r="AE471" s="297"/>
      <c r="AF471" s="297"/>
      <c r="AG471" s="297"/>
      <c r="AH471" s="297"/>
      <c r="AI471" s="297"/>
      <c r="AJ471" s="297"/>
      <c r="AK471" s="297"/>
      <c r="AL471" s="297"/>
      <c r="AM471" s="291"/>
    </row>
    <row r="472" spans="1:39" s="175" customFormat="1" ht="3" customHeight="1" hidden="1">
      <c r="A472" s="196"/>
      <c r="B472" s="174"/>
      <c r="C472" s="174"/>
      <c r="D472" s="174"/>
      <c r="E472" s="174"/>
      <c r="F472" s="174"/>
      <c r="G472" s="174"/>
      <c r="H472" s="174"/>
      <c r="I472" s="174"/>
      <c r="P472" s="195"/>
      <c r="T472" s="317"/>
      <c r="U472" s="195"/>
      <c r="V472" s="195"/>
      <c r="AB472" s="297"/>
      <c r="AC472" s="297"/>
      <c r="AD472" s="297"/>
      <c r="AE472" s="297"/>
      <c r="AF472" s="297"/>
      <c r="AG472" s="297"/>
      <c r="AH472" s="297"/>
      <c r="AI472" s="297"/>
      <c r="AJ472" s="297"/>
      <c r="AK472" s="297"/>
      <c r="AL472" s="297"/>
      <c r="AM472" s="291"/>
    </row>
    <row r="473" spans="1:39" s="175" customFormat="1" ht="18.75" customHeight="1" hidden="1">
      <c r="A473" s="196"/>
      <c r="B473" s="174"/>
      <c r="C473" s="174"/>
      <c r="D473" s="174"/>
      <c r="E473" s="174"/>
      <c r="F473" s="174"/>
      <c r="G473" s="174"/>
      <c r="H473" s="174"/>
      <c r="I473" s="174"/>
      <c r="T473" s="317"/>
      <c r="U473" s="176">
        <f>U202-660</f>
        <v>500829</v>
      </c>
      <c r="AB473" s="297"/>
      <c r="AC473" s="297"/>
      <c r="AD473" s="297"/>
      <c r="AE473" s="297"/>
      <c r="AF473" s="297"/>
      <c r="AG473" s="297"/>
      <c r="AH473" s="297"/>
      <c r="AI473" s="297"/>
      <c r="AJ473" s="297"/>
      <c r="AK473" s="297"/>
      <c r="AL473" s="297"/>
      <c r="AM473" s="291"/>
    </row>
    <row r="474" spans="1:39" s="175" customFormat="1" ht="18.75" customHeight="1" hidden="1">
      <c r="A474" s="196"/>
      <c r="B474" s="174"/>
      <c r="C474" s="174"/>
      <c r="D474" s="174"/>
      <c r="E474" s="174"/>
      <c r="F474" s="174"/>
      <c r="G474" s="174"/>
      <c r="H474" s="174"/>
      <c r="I474" s="174"/>
      <c r="P474" s="195"/>
      <c r="T474" s="317">
        <f>T458-31076600</f>
        <v>41319387.41999999</v>
      </c>
      <c r="U474" s="195">
        <f>U458-32020700</f>
        <v>-4587959.6000000015</v>
      </c>
      <c r="V474" s="195">
        <f>V458-34335000</f>
        <v>-8487449.600000001</v>
      </c>
      <c r="AB474" s="297"/>
      <c r="AC474" s="297"/>
      <c r="AD474" s="297"/>
      <c r="AE474" s="297"/>
      <c r="AF474" s="297"/>
      <c r="AG474" s="297"/>
      <c r="AH474" s="297"/>
      <c r="AI474" s="297"/>
      <c r="AJ474" s="297"/>
      <c r="AK474" s="297"/>
      <c r="AL474" s="297"/>
      <c r="AM474" s="291"/>
    </row>
    <row r="475" spans="1:39" s="175" customFormat="1" ht="9.75" customHeight="1" hidden="1">
      <c r="A475" s="196"/>
      <c r="B475" s="174"/>
      <c r="C475" s="174"/>
      <c r="D475" s="174"/>
      <c r="E475" s="174"/>
      <c r="F475" s="174"/>
      <c r="G475" s="174"/>
      <c r="H475" s="174"/>
      <c r="I475" s="174"/>
      <c r="T475" s="317">
        <f>T202-T474</f>
        <v>-40811858.41999999</v>
      </c>
      <c r="AB475" s="297"/>
      <c r="AC475" s="297"/>
      <c r="AD475" s="297"/>
      <c r="AE475" s="297"/>
      <c r="AF475" s="297"/>
      <c r="AG475" s="297"/>
      <c r="AH475" s="297"/>
      <c r="AI475" s="297"/>
      <c r="AJ475" s="297"/>
      <c r="AK475" s="297"/>
      <c r="AL475" s="297"/>
      <c r="AM475" s="291"/>
    </row>
    <row r="476" spans="1:39" s="175" customFormat="1" ht="12.75" hidden="1">
      <c r="A476" s="196"/>
      <c r="B476" s="174"/>
      <c r="C476" s="174"/>
      <c r="D476" s="174"/>
      <c r="E476" s="174"/>
      <c r="F476" s="174"/>
      <c r="G476" s="174"/>
      <c r="H476" s="174"/>
      <c r="I476" s="174"/>
      <c r="T476" s="317"/>
      <c r="AB476" s="297"/>
      <c r="AC476" s="297"/>
      <c r="AD476" s="297"/>
      <c r="AE476" s="297"/>
      <c r="AF476" s="297"/>
      <c r="AG476" s="297"/>
      <c r="AH476" s="297"/>
      <c r="AI476" s="297"/>
      <c r="AJ476" s="297"/>
      <c r="AK476" s="297"/>
      <c r="AL476" s="297"/>
      <c r="AM476" s="291"/>
    </row>
    <row r="477" spans="1:39" s="175" customFormat="1" ht="12.75" hidden="1">
      <c r="A477" s="196"/>
      <c r="B477" s="174"/>
      <c r="C477" s="174"/>
      <c r="D477" s="174"/>
      <c r="E477" s="174"/>
      <c r="F477" s="174"/>
      <c r="G477" s="174"/>
      <c r="H477" s="174"/>
      <c r="I477" s="174"/>
      <c r="P477" s="176"/>
      <c r="T477" s="317"/>
      <c r="V477" s="176">
        <f>34335000-V458</f>
        <v>8487449.600000001</v>
      </c>
      <c r="AB477" s="297"/>
      <c r="AC477" s="297"/>
      <c r="AD477" s="297"/>
      <c r="AE477" s="297"/>
      <c r="AF477" s="297"/>
      <c r="AG477" s="297"/>
      <c r="AH477" s="297"/>
      <c r="AI477" s="297"/>
      <c r="AJ477" s="297"/>
      <c r="AK477" s="297"/>
      <c r="AL477" s="297"/>
      <c r="AM477" s="291"/>
    </row>
    <row r="478" spans="2:39" s="175" customFormat="1" ht="12.75" hidden="1">
      <c r="B478" s="174"/>
      <c r="C478" s="174"/>
      <c r="D478" s="174"/>
      <c r="E478" s="174"/>
      <c r="F478" s="174"/>
      <c r="G478" s="174"/>
      <c r="H478" s="174"/>
      <c r="I478" s="174"/>
      <c r="T478" s="317"/>
      <c r="V478" s="183"/>
      <c r="AB478" s="297"/>
      <c r="AC478" s="297"/>
      <c r="AD478" s="297"/>
      <c r="AE478" s="297"/>
      <c r="AF478" s="297"/>
      <c r="AG478" s="297"/>
      <c r="AH478" s="297"/>
      <c r="AI478" s="297"/>
      <c r="AJ478" s="297"/>
      <c r="AK478" s="297"/>
      <c r="AL478" s="297"/>
      <c r="AM478" s="291"/>
    </row>
    <row r="479" spans="1:39" s="175" customFormat="1" ht="12.75" hidden="1">
      <c r="A479" s="196"/>
      <c r="B479" s="174"/>
      <c r="C479" s="174"/>
      <c r="D479" s="174"/>
      <c r="E479" s="174"/>
      <c r="F479" s="174"/>
      <c r="G479" s="174"/>
      <c r="H479" s="174"/>
      <c r="I479" s="174"/>
      <c r="T479" s="317"/>
      <c r="AB479" s="297"/>
      <c r="AC479" s="297"/>
      <c r="AD479" s="297"/>
      <c r="AE479" s="297"/>
      <c r="AF479" s="297"/>
      <c r="AG479" s="297"/>
      <c r="AH479" s="297"/>
      <c r="AI479" s="297"/>
      <c r="AJ479" s="297"/>
      <c r="AK479" s="297"/>
      <c r="AL479" s="297"/>
      <c r="AM479" s="291"/>
    </row>
    <row r="480" spans="1:39" s="175" customFormat="1" ht="12.75" hidden="1">
      <c r="A480" s="196"/>
      <c r="B480" s="174"/>
      <c r="C480" s="174"/>
      <c r="D480" s="174"/>
      <c r="E480" s="174"/>
      <c r="F480" s="174"/>
      <c r="G480" s="174"/>
      <c r="H480" s="174"/>
      <c r="I480" s="174"/>
      <c r="T480" s="317"/>
      <c r="AB480" s="297"/>
      <c r="AC480" s="297"/>
      <c r="AD480" s="297"/>
      <c r="AE480" s="297"/>
      <c r="AF480" s="297"/>
      <c r="AG480" s="297"/>
      <c r="AH480" s="297"/>
      <c r="AI480" s="297"/>
      <c r="AJ480" s="297"/>
      <c r="AK480" s="297"/>
      <c r="AL480" s="297"/>
      <c r="AM480" s="291"/>
    </row>
    <row r="481" spans="1:39" s="175" customFormat="1" ht="12.75" hidden="1">
      <c r="A481" s="196"/>
      <c r="B481" s="174"/>
      <c r="C481" s="174"/>
      <c r="D481" s="174"/>
      <c r="E481" s="174"/>
      <c r="F481" s="174"/>
      <c r="G481" s="174"/>
      <c r="H481" s="174"/>
      <c r="I481" s="174"/>
      <c r="T481" s="317"/>
      <c r="AB481" s="297"/>
      <c r="AC481" s="297"/>
      <c r="AD481" s="297"/>
      <c r="AE481" s="297"/>
      <c r="AF481" s="297"/>
      <c r="AG481" s="297"/>
      <c r="AH481" s="297"/>
      <c r="AI481" s="297"/>
      <c r="AJ481" s="297"/>
      <c r="AK481" s="297"/>
      <c r="AL481" s="297"/>
      <c r="AM481" s="291"/>
    </row>
    <row r="482" spans="1:39" s="175" customFormat="1" ht="12.75" hidden="1">
      <c r="A482" s="196"/>
      <c r="B482" s="174"/>
      <c r="C482" s="174"/>
      <c r="D482" s="174"/>
      <c r="E482" s="174"/>
      <c r="F482" s="174"/>
      <c r="G482" s="174"/>
      <c r="H482" s="174"/>
      <c r="I482" s="174"/>
      <c r="T482" s="317"/>
      <c r="AB482" s="297"/>
      <c r="AC482" s="297"/>
      <c r="AD482" s="297"/>
      <c r="AE482" s="297"/>
      <c r="AF482" s="297"/>
      <c r="AG482" s="297"/>
      <c r="AH482" s="297"/>
      <c r="AI482" s="297"/>
      <c r="AJ482" s="297"/>
      <c r="AK482" s="297"/>
      <c r="AL482" s="297"/>
      <c r="AM482" s="291"/>
    </row>
    <row r="483" spans="1:39" s="175" customFormat="1" ht="12.75" hidden="1">
      <c r="A483" s="196"/>
      <c r="B483" s="174"/>
      <c r="C483" s="174"/>
      <c r="D483" s="174"/>
      <c r="E483" s="174"/>
      <c r="F483" s="174"/>
      <c r="G483" s="174"/>
      <c r="H483" s="174"/>
      <c r="I483" s="174"/>
      <c r="T483" s="317"/>
      <c r="AB483" s="297"/>
      <c r="AC483" s="297"/>
      <c r="AD483" s="297"/>
      <c r="AE483" s="297"/>
      <c r="AF483" s="297"/>
      <c r="AG483" s="297"/>
      <c r="AH483" s="297"/>
      <c r="AI483" s="297"/>
      <c r="AJ483" s="297"/>
      <c r="AK483" s="297"/>
      <c r="AL483" s="297"/>
      <c r="AM483" s="291"/>
    </row>
    <row r="484" spans="1:39" s="175" customFormat="1" ht="12.75" hidden="1">
      <c r="A484" s="196"/>
      <c r="B484" s="174"/>
      <c r="C484" s="174"/>
      <c r="D484" s="174"/>
      <c r="E484" s="174"/>
      <c r="F484" s="174"/>
      <c r="G484" s="174"/>
      <c r="H484" s="174"/>
      <c r="I484" s="174"/>
      <c r="T484" s="317"/>
      <c r="AB484" s="297"/>
      <c r="AC484" s="297"/>
      <c r="AD484" s="297"/>
      <c r="AE484" s="297"/>
      <c r="AF484" s="297"/>
      <c r="AG484" s="297"/>
      <c r="AH484" s="297"/>
      <c r="AI484" s="297"/>
      <c r="AJ484" s="297"/>
      <c r="AK484" s="297"/>
      <c r="AL484" s="297"/>
      <c r="AM484" s="291"/>
    </row>
    <row r="485" spans="1:39" s="175" customFormat="1" ht="12.75" hidden="1">
      <c r="A485" s="196"/>
      <c r="B485" s="174"/>
      <c r="C485" s="174"/>
      <c r="D485" s="174"/>
      <c r="E485" s="174"/>
      <c r="F485" s="174"/>
      <c r="G485" s="174"/>
      <c r="H485" s="174"/>
      <c r="I485" s="174"/>
      <c r="T485" s="317"/>
      <c r="AB485" s="297"/>
      <c r="AC485" s="297"/>
      <c r="AD485" s="297"/>
      <c r="AE485" s="297"/>
      <c r="AF485" s="297"/>
      <c r="AG485" s="297"/>
      <c r="AH485" s="297"/>
      <c r="AI485" s="297"/>
      <c r="AJ485" s="297"/>
      <c r="AK485" s="297"/>
      <c r="AL485" s="297"/>
      <c r="AM485" s="291"/>
    </row>
    <row r="486" spans="1:39" s="175" customFormat="1" ht="12.75" hidden="1">
      <c r="A486" s="196"/>
      <c r="B486" s="174"/>
      <c r="C486" s="174"/>
      <c r="D486" s="174"/>
      <c r="E486" s="174"/>
      <c r="F486" s="174"/>
      <c r="G486" s="174"/>
      <c r="H486" s="174"/>
      <c r="I486" s="174"/>
      <c r="T486" s="317"/>
      <c r="AB486" s="297"/>
      <c r="AC486" s="297"/>
      <c r="AD486" s="297"/>
      <c r="AE486" s="297"/>
      <c r="AF486" s="297"/>
      <c r="AG486" s="297"/>
      <c r="AH486" s="297"/>
      <c r="AI486" s="297"/>
      <c r="AJ486" s="297"/>
      <c r="AK486" s="297"/>
      <c r="AL486" s="297"/>
      <c r="AM486" s="291"/>
    </row>
    <row r="487" spans="1:39" s="175" customFormat="1" ht="12.75" hidden="1">
      <c r="A487" s="196"/>
      <c r="B487" s="174"/>
      <c r="C487" s="174"/>
      <c r="D487" s="174"/>
      <c r="E487" s="174"/>
      <c r="F487" s="174"/>
      <c r="G487" s="174"/>
      <c r="H487" s="174"/>
      <c r="I487" s="174"/>
      <c r="T487" s="317"/>
      <c r="AB487" s="297"/>
      <c r="AC487" s="297"/>
      <c r="AD487" s="297"/>
      <c r="AE487" s="297"/>
      <c r="AF487" s="297"/>
      <c r="AG487" s="297"/>
      <c r="AH487" s="297"/>
      <c r="AI487" s="297"/>
      <c r="AJ487" s="297"/>
      <c r="AK487" s="297"/>
      <c r="AL487" s="297"/>
      <c r="AM487" s="291"/>
    </row>
    <row r="488" spans="1:39" s="175" customFormat="1" ht="12.75" hidden="1">
      <c r="A488" s="196"/>
      <c r="B488" s="174"/>
      <c r="C488" s="174"/>
      <c r="D488" s="174"/>
      <c r="E488" s="174"/>
      <c r="F488" s="174"/>
      <c r="G488" s="174"/>
      <c r="H488" s="174"/>
      <c r="I488" s="174"/>
      <c r="T488" s="317"/>
      <c r="V488" s="176"/>
      <c r="AB488" s="297"/>
      <c r="AC488" s="297"/>
      <c r="AD488" s="297"/>
      <c r="AE488" s="297"/>
      <c r="AF488" s="297"/>
      <c r="AG488" s="297"/>
      <c r="AH488" s="297"/>
      <c r="AI488" s="297"/>
      <c r="AJ488" s="297"/>
      <c r="AK488" s="297"/>
      <c r="AL488" s="297"/>
      <c r="AM488" s="291"/>
    </row>
    <row r="489" spans="1:39" s="175" customFormat="1" ht="12.75" hidden="1">
      <c r="A489" s="196"/>
      <c r="B489" s="174"/>
      <c r="C489" s="174"/>
      <c r="D489" s="174"/>
      <c r="E489" s="174"/>
      <c r="F489" s="174"/>
      <c r="G489" s="174"/>
      <c r="H489" s="174"/>
      <c r="I489" s="174"/>
      <c r="T489" s="317"/>
      <c r="AB489" s="297"/>
      <c r="AC489" s="297"/>
      <c r="AD489" s="297"/>
      <c r="AE489" s="297"/>
      <c r="AF489" s="297"/>
      <c r="AG489" s="297"/>
      <c r="AH489" s="297"/>
      <c r="AI489" s="297"/>
      <c r="AJ489" s="297"/>
      <c r="AK489" s="297"/>
      <c r="AL489" s="297"/>
      <c r="AM489" s="291"/>
    </row>
    <row r="490" spans="1:39" s="175" customFormat="1" ht="12.75" hidden="1">
      <c r="A490" s="196"/>
      <c r="B490" s="174"/>
      <c r="C490" s="174"/>
      <c r="D490" s="174"/>
      <c r="E490" s="174"/>
      <c r="F490" s="174"/>
      <c r="G490" s="174"/>
      <c r="H490" s="174"/>
      <c r="I490" s="174"/>
      <c r="T490" s="317"/>
      <c r="AB490" s="297"/>
      <c r="AC490" s="297"/>
      <c r="AD490" s="297"/>
      <c r="AE490" s="297"/>
      <c r="AF490" s="297"/>
      <c r="AG490" s="297"/>
      <c r="AH490" s="297"/>
      <c r="AI490" s="297"/>
      <c r="AJ490" s="297"/>
      <c r="AK490" s="297"/>
      <c r="AL490" s="297"/>
      <c r="AM490" s="291"/>
    </row>
    <row r="491" spans="1:39" s="175" customFormat="1" ht="12.75" hidden="1">
      <c r="A491" s="174"/>
      <c r="B491" s="174"/>
      <c r="C491" s="174"/>
      <c r="D491" s="174"/>
      <c r="E491" s="174"/>
      <c r="F491" s="174"/>
      <c r="G491" s="174"/>
      <c r="H491" s="174"/>
      <c r="I491" s="174"/>
      <c r="T491" s="317"/>
      <c r="AB491" s="297"/>
      <c r="AC491" s="297"/>
      <c r="AD491" s="297"/>
      <c r="AE491" s="297"/>
      <c r="AF491" s="297"/>
      <c r="AG491" s="297"/>
      <c r="AH491" s="297"/>
      <c r="AI491" s="297"/>
      <c r="AJ491" s="297"/>
      <c r="AK491" s="297"/>
      <c r="AL491" s="297"/>
      <c r="AM491" s="291"/>
    </row>
    <row r="492" spans="1:39" s="175" customFormat="1" ht="12.75" hidden="1">
      <c r="A492" s="174"/>
      <c r="B492" s="174"/>
      <c r="C492" s="174"/>
      <c r="D492" s="174"/>
      <c r="E492" s="174"/>
      <c r="F492" s="174"/>
      <c r="G492" s="174"/>
      <c r="H492" s="174"/>
      <c r="I492" s="174"/>
      <c r="T492" s="317"/>
      <c r="AB492" s="297"/>
      <c r="AC492" s="297"/>
      <c r="AD492" s="297"/>
      <c r="AE492" s="297"/>
      <c r="AF492" s="297"/>
      <c r="AG492" s="297"/>
      <c r="AH492" s="297"/>
      <c r="AI492" s="297"/>
      <c r="AJ492" s="297"/>
      <c r="AK492" s="297"/>
      <c r="AL492" s="297"/>
      <c r="AM492" s="291"/>
    </row>
    <row r="493" spans="1:39" s="175" customFormat="1" ht="12.75" hidden="1">
      <c r="A493" s="174"/>
      <c r="B493" s="174"/>
      <c r="C493" s="174"/>
      <c r="D493" s="174"/>
      <c r="E493" s="174"/>
      <c r="F493" s="174"/>
      <c r="G493" s="174"/>
      <c r="H493" s="174"/>
      <c r="I493" s="174"/>
      <c r="T493" s="317"/>
      <c r="AB493" s="297"/>
      <c r="AC493" s="297"/>
      <c r="AD493" s="297"/>
      <c r="AE493" s="297"/>
      <c r="AF493" s="297"/>
      <c r="AG493" s="297"/>
      <c r="AH493" s="297"/>
      <c r="AI493" s="297"/>
      <c r="AJ493" s="297"/>
      <c r="AK493" s="297"/>
      <c r="AL493" s="297"/>
      <c r="AM493" s="291"/>
    </row>
    <row r="494" spans="1:39" s="175" customFormat="1" ht="12.75" hidden="1">
      <c r="A494" s="174"/>
      <c r="B494" s="174"/>
      <c r="C494" s="174"/>
      <c r="D494" s="174"/>
      <c r="E494" s="174"/>
      <c r="F494" s="174"/>
      <c r="G494" s="174"/>
      <c r="H494" s="174"/>
      <c r="I494" s="174"/>
      <c r="T494" s="317"/>
      <c r="AB494" s="297"/>
      <c r="AC494" s="297"/>
      <c r="AD494" s="297"/>
      <c r="AE494" s="297"/>
      <c r="AF494" s="297"/>
      <c r="AG494" s="297"/>
      <c r="AH494" s="297"/>
      <c r="AI494" s="297"/>
      <c r="AJ494" s="297"/>
      <c r="AK494" s="297"/>
      <c r="AL494" s="297"/>
      <c r="AM494" s="291"/>
    </row>
    <row r="495" spans="1:39" s="175" customFormat="1" ht="12.75" hidden="1">
      <c r="A495" s="174"/>
      <c r="B495" s="174"/>
      <c r="C495" s="174"/>
      <c r="D495" s="174"/>
      <c r="E495" s="174"/>
      <c r="F495" s="174"/>
      <c r="G495" s="174"/>
      <c r="H495" s="174"/>
      <c r="I495" s="174"/>
      <c r="T495" s="317"/>
      <c r="AB495" s="297"/>
      <c r="AC495" s="297"/>
      <c r="AD495" s="297"/>
      <c r="AE495" s="297"/>
      <c r="AF495" s="297"/>
      <c r="AG495" s="297"/>
      <c r="AH495" s="297"/>
      <c r="AI495" s="297"/>
      <c r="AJ495" s="297"/>
      <c r="AK495" s="297"/>
      <c r="AL495" s="297"/>
      <c r="AM495" s="291"/>
    </row>
    <row r="496" spans="1:39" s="175" customFormat="1" ht="12.75" hidden="1">
      <c r="A496" s="174"/>
      <c r="B496" s="174"/>
      <c r="C496" s="174"/>
      <c r="D496" s="174"/>
      <c r="E496" s="174"/>
      <c r="F496" s="174"/>
      <c r="G496" s="174"/>
      <c r="H496" s="174"/>
      <c r="I496" s="174"/>
      <c r="T496" s="317"/>
      <c r="AB496" s="297"/>
      <c r="AC496" s="297"/>
      <c r="AD496" s="297"/>
      <c r="AE496" s="297"/>
      <c r="AF496" s="297"/>
      <c r="AG496" s="297"/>
      <c r="AH496" s="297"/>
      <c r="AI496" s="297"/>
      <c r="AJ496" s="297"/>
      <c r="AK496" s="297"/>
      <c r="AL496" s="297"/>
      <c r="AM496" s="291"/>
    </row>
    <row r="497" spans="1:39" s="175" customFormat="1" ht="12.75" hidden="1">
      <c r="A497" s="174"/>
      <c r="B497" s="174"/>
      <c r="C497" s="174"/>
      <c r="D497" s="174"/>
      <c r="E497" s="174"/>
      <c r="F497" s="174"/>
      <c r="G497" s="174"/>
      <c r="H497" s="174"/>
      <c r="I497" s="174"/>
      <c r="T497" s="317"/>
      <c r="AB497" s="297"/>
      <c r="AC497" s="297"/>
      <c r="AD497" s="297"/>
      <c r="AE497" s="297"/>
      <c r="AF497" s="297"/>
      <c r="AG497" s="297"/>
      <c r="AH497" s="297"/>
      <c r="AI497" s="297"/>
      <c r="AJ497" s="297"/>
      <c r="AK497" s="297"/>
      <c r="AL497" s="297"/>
      <c r="AM497" s="291"/>
    </row>
    <row r="498" spans="1:39" s="175" customFormat="1" ht="12.75" hidden="1">
      <c r="A498" s="174"/>
      <c r="B498" s="174"/>
      <c r="C498" s="174"/>
      <c r="D498" s="174"/>
      <c r="E498" s="174"/>
      <c r="F498" s="174"/>
      <c r="G498" s="174"/>
      <c r="H498" s="174"/>
      <c r="I498" s="174"/>
      <c r="T498" s="317"/>
      <c r="AB498" s="297"/>
      <c r="AC498" s="297"/>
      <c r="AD498" s="297"/>
      <c r="AE498" s="297"/>
      <c r="AF498" s="297"/>
      <c r="AG498" s="297"/>
      <c r="AH498" s="297"/>
      <c r="AI498" s="297"/>
      <c r="AJ498" s="297"/>
      <c r="AK498" s="297"/>
      <c r="AL498" s="297"/>
      <c r="AM498" s="291"/>
    </row>
    <row r="499" spans="1:39" s="175" customFormat="1" ht="12.75" hidden="1">
      <c r="A499" s="174"/>
      <c r="B499" s="174"/>
      <c r="C499" s="174"/>
      <c r="D499" s="174"/>
      <c r="E499" s="174"/>
      <c r="F499" s="174"/>
      <c r="G499" s="174"/>
      <c r="H499" s="174"/>
      <c r="I499" s="174"/>
      <c r="T499" s="317"/>
      <c r="AB499" s="297"/>
      <c r="AC499" s="297"/>
      <c r="AD499" s="297"/>
      <c r="AE499" s="297"/>
      <c r="AF499" s="297"/>
      <c r="AG499" s="297"/>
      <c r="AH499" s="297"/>
      <c r="AI499" s="297"/>
      <c r="AJ499" s="297"/>
      <c r="AK499" s="297"/>
      <c r="AL499" s="297"/>
      <c r="AM499" s="291"/>
    </row>
    <row r="500" spans="1:39" s="175" customFormat="1" ht="12.75" hidden="1">
      <c r="A500" s="174"/>
      <c r="B500" s="174"/>
      <c r="C500" s="174"/>
      <c r="D500" s="174"/>
      <c r="E500" s="174"/>
      <c r="F500" s="174"/>
      <c r="G500" s="174"/>
      <c r="H500" s="174"/>
      <c r="I500" s="174"/>
      <c r="T500" s="317"/>
      <c r="AB500" s="297"/>
      <c r="AC500" s="297"/>
      <c r="AD500" s="297"/>
      <c r="AE500" s="297"/>
      <c r="AF500" s="297"/>
      <c r="AG500" s="297"/>
      <c r="AH500" s="297"/>
      <c r="AI500" s="297"/>
      <c r="AJ500" s="297"/>
      <c r="AK500" s="297"/>
      <c r="AL500" s="297"/>
      <c r="AM500" s="291"/>
    </row>
    <row r="501" spans="1:39" s="175" customFormat="1" ht="12.75" hidden="1">
      <c r="A501" s="174"/>
      <c r="B501" s="174"/>
      <c r="C501" s="174"/>
      <c r="D501" s="174"/>
      <c r="E501" s="174"/>
      <c r="F501" s="174"/>
      <c r="G501" s="174"/>
      <c r="H501" s="174"/>
      <c r="I501" s="174"/>
      <c r="T501" s="317"/>
      <c r="AB501" s="297"/>
      <c r="AC501" s="297"/>
      <c r="AD501" s="297"/>
      <c r="AE501" s="297"/>
      <c r="AF501" s="297"/>
      <c r="AG501" s="297"/>
      <c r="AH501" s="297"/>
      <c r="AI501" s="297"/>
      <c r="AJ501" s="297"/>
      <c r="AK501" s="297"/>
      <c r="AL501" s="297"/>
      <c r="AM501" s="291"/>
    </row>
    <row r="502" spans="1:39" s="175" customFormat="1" ht="12.75" hidden="1">
      <c r="A502" s="174"/>
      <c r="B502" s="174"/>
      <c r="C502" s="174"/>
      <c r="D502" s="174"/>
      <c r="E502" s="174"/>
      <c r="F502" s="174"/>
      <c r="G502" s="174"/>
      <c r="H502" s="174"/>
      <c r="I502" s="174"/>
      <c r="T502" s="317"/>
      <c r="AB502" s="297"/>
      <c r="AC502" s="297"/>
      <c r="AD502" s="297"/>
      <c r="AE502" s="297"/>
      <c r="AF502" s="297"/>
      <c r="AG502" s="297"/>
      <c r="AH502" s="297"/>
      <c r="AI502" s="297"/>
      <c r="AJ502" s="297"/>
      <c r="AK502" s="297"/>
      <c r="AL502" s="297"/>
      <c r="AM502" s="291"/>
    </row>
    <row r="503" spans="1:39" s="175" customFormat="1" ht="12.75" hidden="1">
      <c r="A503" s="174"/>
      <c r="B503" s="174"/>
      <c r="C503" s="174"/>
      <c r="D503" s="174"/>
      <c r="E503" s="174"/>
      <c r="F503" s="174"/>
      <c r="G503" s="174"/>
      <c r="H503" s="174"/>
      <c r="I503" s="174"/>
      <c r="T503" s="317"/>
      <c r="AB503" s="297"/>
      <c r="AC503" s="297"/>
      <c r="AD503" s="297"/>
      <c r="AE503" s="297"/>
      <c r="AF503" s="297"/>
      <c r="AG503" s="297"/>
      <c r="AH503" s="297"/>
      <c r="AI503" s="297"/>
      <c r="AJ503" s="297"/>
      <c r="AK503" s="297"/>
      <c r="AL503" s="297"/>
      <c r="AM503" s="291"/>
    </row>
    <row r="504" spans="1:39" s="175" customFormat="1" ht="12.75" hidden="1">
      <c r="A504" s="174"/>
      <c r="B504" s="174"/>
      <c r="C504" s="174"/>
      <c r="D504" s="174"/>
      <c r="E504" s="174"/>
      <c r="F504" s="174"/>
      <c r="G504" s="174"/>
      <c r="H504" s="174"/>
      <c r="I504" s="174"/>
      <c r="T504" s="317"/>
      <c r="AB504" s="297"/>
      <c r="AC504" s="297"/>
      <c r="AD504" s="297"/>
      <c r="AE504" s="297"/>
      <c r="AF504" s="297"/>
      <c r="AG504" s="297"/>
      <c r="AH504" s="297"/>
      <c r="AI504" s="297"/>
      <c r="AJ504" s="297"/>
      <c r="AK504" s="297"/>
      <c r="AL504" s="297"/>
      <c r="AM504" s="291"/>
    </row>
    <row r="505" spans="1:39" ht="12.75" hidden="1">
      <c r="A505" s="298"/>
      <c r="B505" s="298"/>
      <c r="C505" s="298"/>
      <c r="D505" s="298"/>
      <c r="E505" s="298"/>
      <c r="F505" s="298"/>
      <c r="G505" s="298"/>
      <c r="H505" s="298"/>
      <c r="I505" s="298"/>
      <c r="T505" s="320"/>
      <c r="AB505" s="297"/>
      <c r="AC505" s="297"/>
      <c r="AD505" s="297"/>
      <c r="AE505" s="297"/>
      <c r="AF505" s="297"/>
      <c r="AG505" s="297"/>
      <c r="AH505" s="297"/>
      <c r="AI505" s="297"/>
      <c r="AJ505" s="297"/>
      <c r="AK505" s="297"/>
      <c r="AL505" s="297"/>
      <c r="AM505" s="297"/>
    </row>
    <row r="506" spans="1:39" ht="12.75" hidden="1">
      <c r="A506" s="298"/>
      <c r="B506" s="298"/>
      <c r="C506" s="298"/>
      <c r="D506" s="298"/>
      <c r="E506" s="298"/>
      <c r="F506" s="298"/>
      <c r="G506" s="298"/>
      <c r="H506" s="298"/>
      <c r="I506" s="298"/>
      <c r="T506" s="320"/>
      <c r="AB506" s="297"/>
      <c r="AC506" s="297"/>
      <c r="AD506" s="297"/>
      <c r="AE506" s="297"/>
      <c r="AF506" s="297"/>
      <c r="AG506" s="297"/>
      <c r="AH506" s="297"/>
      <c r="AI506" s="297"/>
      <c r="AJ506" s="297"/>
      <c r="AK506" s="297"/>
      <c r="AL506" s="297"/>
      <c r="AM506" s="297"/>
    </row>
    <row r="507" spans="1:39" ht="12.75" hidden="1">
      <c r="A507" s="298"/>
      <c r="B507" s="298"/>
      <c r="C507" s="298"/>
      <c r="D507" s="298"/>
      <c r="E507" s="298"/>
      <c r="F507" s="298"/>
      <c r="G507" s="298"/>
      <c r="H507" s="298"/>
      <c r="I507" s="298"/>
      <c r="T507" s="320"/>
      <c r="AB507" s="297"/>
      <c r="AC507" s="297"/>
      <c r="AD507" s="297"/>
      <c r="AE507" s="297"/>
      <c r="AF507" s="297"/>
      <c r="AG507" s="297"/>
      <c r="AH507" s="297"/>
      <c r="AI507" s="297"/>
      <c r="AJ507" s="297"/>
      <c r="AK507" s="297"/>
      <c r="AL507" s="297"/>
      <c r="AM507" s="297"/>
    </row>
    <row r="508" spans="1:39" ht="12.75" hidden="1">
      <c r="A508" s="298"/>
      <c r="B508" s="298"/>
      <c r="C508" s="298"/>
      <c r="D508" s="298"/>
      <c r="E508" s="298"/>
      <c r="F508" s="298"/>
      <c r="G508" s="298"/>
      <c r="H508" s="298"/>
      <c r="I508" s="298"/>
      <c r="T508" s="320"/>
      <c r="AB508" s="297"/>
      <c r="AC508" s="297"/>
      <c r="AD508" s="297"/>
      <c r="AE508" s="297"/>
      <c r="AF508" s="297"/>
      <c r="AG508" s="297"/>
      <c r="AH508" s="297"/>
      <c r="AI508" s="297"/>
      <c r="AJ508" s="297"/>
      <c r="AK508" s="297"/>
      <c r="AL508" s="297"/>
      <c r="AM508" s="297"/>
    </row>
    <row r="509" spans="1:39" ht="12.75" hidden="1">
      <c r="A509" s="298"/>
      <c r="B509" s="298"/>
      <c r="C509" s="298"/>
      <c r="D509" s="298"/>
      <c r="E509" s="298"/>
      <c r="F509" s="298"/>
      <c r="G509" s="298"/>
      <c r="H509" s="298"/>
      <c r="I509" s="298"/>
      <c r="T509" s="320"/>
      <c r="AB509" s="297"/>
      <c r="AC509" s="297"/>
      <c r="AD509" s="297"/>
      <c r="AE509" s="297"/>
      <c r="AF509" s="297"/>
      <c r="AG509" s="297"/>
      <c r="AH509" s="297"/>
      <c r="AI509" s="297"/>
      <c r="AJ509" s="297"/>
      <c r="AK509" s="297"/>
      <c r="AL509" s="297"/>
      <c r="AM509" s="297"/>
    </row>
    <row r="510" spans="1:39" ht="12.75" hidden="1">
      <c r="A510" s="298"/>
      <c r="B510" s="298"/>
      <c r="C510" s="298"/>
      <c r="D510" s="298"/>
      <c r="E510" s="298"/>
      <c r="F510" s="298"/>
      <c r="G510" s="298"/>
      <c r="H510" s="298"/>
      <c r="I510" s="298"/>
      <c r="T510" s="320"/>
      <c r="AB510" s="297"/>
      <c r="AC510" s="297"/>
      <c r="AD510" s="297"/>
      <c r="AE510" s="297"/>
      <c r="AF510" s="297"/>
      <c r="AG510" s="297"/>
      <c r="AH510" s="297"/>
      <c r="AI510" s="297"/>
      <c r="AJ510" s="297"/>
      <c r="AK510" s="297"/>
      <c r="AL510" s="297"/>
      <c r="AM510" s="297"/>
    </row>
    <row r="511" spans="1:39" ht="12.75" hidden="1">
      <c r="A511" s="298"/>
      <c r="B511" s="298"/>
      <c r="C511" s="298"/>
      <c r="D511" s="298"/>
      <c r="E511" s="298"/>
      <c r="F511" s="298"/>
      <c r="G511" s="298"/>
      <c r="H511" s="298"/>
      <c r="I511" s="298"/>
      <c r="T511" s="320"/>
      <c r="AB511" s="297"/>
      <c r="AC511" s="297"/>
      <c r="AD511" s="297"/>
      <c r="AE511" s="297"/>
      <c r="AF511" s="297"/>
      <c r="AG511" s="297"/>
      <c r="AH511" s="297"/>
      <c r="AI511" s="297"/>
      <c r="AJ511" s="297"/>
      <c r="AK511" s="297"/>
      <c r="AL511" s="297"/>
      <c r="AM511" s="297"/>
    </row>
    <row r="512" spans="1:39" ht="12.75" hidden="1">
      <c r="A512" s="298"/>
      <c r="B512" s="298"/>
      <c r="C512" s="298"/>
      <c r="D512" s="298"/>
      <c r="E512" s="298"/>
      <c r="F512" s="298"/>
      <c r="G512" s="298"/>
      <c r="H512" s="298"/>
      <c r="I512" s="298"/>
      <c r="T512" s="320"/>
      <c r="AB512" s="297"/>
      <c r="AC512" s="297"/>
      <c r="AD512" s="297"/>
      <c r="AE512" s="297"/>
      <c r="AF512" s="297"/>
      <c r="AG512" s="297"/>
      <c r="AH512" s="297"/>
      <c r="AI512" s="297"/>
      <c r="AJ512" s="297"/>
      <c r="AK512" s="297"/>
      <c r="AL512" s="297"/>
      <c r="AM512" s="297"/>
    </row>
    <row r="513" spans="1:39" ht="12.75" hidden="1">
      <c r="A513" s="298"/>
      <c r="B513" s="298"/>
      <c r="C513" s="298"/>
      <c r="D513" s="298"/>
      <c r="E513" s="298"/>
      <c r="F513" s="298"/>
      <c r="G513" s="298"/>
      <c r="H513" s="298"/>
      <c r="I513" s="298"/>
      <c r="T513" s="320"/>
      <c r="AB513" s="297"/>
      <c r="AC513" s="297"/>
      <c r="AD513" s="297"/>
      <c r="AE513" s="297"/>
      <c r="AF513" s="297"/>
      <c r="AG513" s="297"/>
      <c r="AH513" s="297"/>
      <c r="AI513" s="297"/>
      <c r="AJ513" s="297"/>
      <c r="AK513" s="297"/>
      <c r="AL513" s="297"/>
      <c r="AM513" s="297"/>
    </row>
    <row r="514" spans="1:39" ht="12.75" hidden="1">
      <c r="A514" s="298"/>
      <c r="B514" s="298"/>
      <c r="C514" s="298"/>
      <c r="D514" s="298"/>
      <c r="E514" s="298"/>
      <c r="F514" s="298"/>
      <c r="G514" s="298"/>
      <c r="H514" s="298"/>
      <c r="I514" s="298"/>
      <c r="T514" s="320"/>
      <c r="AB514" s="297"/>
      <c r="AC514" s="297"/>
      <c r="AD514" s="297"/>
      <c r="AE514" s="297"/>
      <c r="AF514" s="297"/>
      <c r="AG514" s="297"/>
      <c r="AH514" s="297"/>
      <c r="AI514" s="297"/>
      <c r="AJ514" s="297"/>
      <c r="AK514" s="297"/>
      <c r="AL514" s="297"/>
      <c r="AM514" s="297"/>
    </row>
    <row r="515" spans="1:39" ht="12.75" hidden="1">
      <c r="A515" s="298"/>
      <c r="B515" s="298"/>
      <c r="C515" s="298"/>
      <c r="D515" s="298"/>
      <c r="E515" s="298"/>
      <c r="F515" s="298"/>
      <c r="G515" s="298"/>
      <c r="H515" s="298"/>
      <c r="I515" s="298"/>
      <c r="T515" s="320"/>
      <c r="AB515" s="292"/>
      <c r="AC515" s="292"/>
      <c r="AD515" s="292"/>
      <c r="AE515" s="292"/>
      <c r="AF515" s="292"/>
      <c r="AG515" s="292"/>
      <c r="AH515" s="292"/>
      <c r="AI515" s="292"/>
      <c r="AJ515" s="292"/>
      <c r="AK515" s="292"/>
      <c r="AL515" s="292"/>
      <c r="AM515" s="297"/>
    </row>
    <row r="516" spans="1:39" ht="12.75" hidden="1">
      <c r="A516" s="298"/>
      <c r="B516" s="298"/>
      <c r="C516" s="298"/>
      <c r="D516" s="298"/>
      <c r="E516" s="298"/>
      <c r="F516" s="298"/>
      <c r="G516" s="298"/>
      <c r="H516" s="298"/>
      <c r="I516" s="298"/>
      <c r="T516" s="320"/>
      <c r="AB516" s="297"/>
      <c r="AC516" s="297"/>
      <c r="AD516" s="297"/>
      <c r="AE516" s="297"/>
      <c r="AF516" s="297"/>
      <c r="AG516" s="297"/>
      <c r="AH516" s="297"/>
      <c r="AI516" s="297"/>
      <c r="AJ516" s="297"/>
      <c r="AK516" s="297"/>
      <c r="AL516" s="297"/>
      <c r="AM516" s="297"/>
    </row>
    <row r="517" spans="1:39" ht="12.75" hidden="1">
      <c r="A517" s="298"/>
      <c r="B517" s="298"/>
      <c r="C517" s="298"/>
      <c r="D517" s="298"/>
      <c r="E517" s="298"/>
      <c r="F517" s="298"/>
      <c r="G517" s="298"/>
      <c r="H517" s="298"/>
      <c r="I517" s="298"/>
      <c r="T517" s="320"/>
      <c r="AB517" s="297"/>
      <c r="AC517" s="297"/>
      <c r="AD517" s="297"/>
      <c r="AE517" s="297"/>
      <c r="AF517" s="297"/>
      <c r="AG517" s="297"/>
      <c r="AH517" s="297"/>
      <c r="AI517" s="297"/>
      <c r="AJ517" s="297"/>
      <c r="AK517" s="297"/>
      <c r="AL517" s="297"/>
      <c r="AM517" s="297"/>
    </row>
    <row r="518" spans="1:39" ht="12.75" hidden="1">
      <c r="A518" s="298"/>
      <c r="B518" s="298"/>
      <c r="C518" s="298"/>
      <c r="D518" s="298"/>
      <c r="E518" s="298"/>
      <c r="F518" s="298"/>
      <c r="G518" s="298"/>
      <c r="H518" s="298"/>
      <c r="I518" s="298"/>
      <c r="T518" s="320"/>
      <c r="AB518" s="297"/>
      <c r="AC518" s="297"/>
      <c r="AD518" s="297"/>
      <c r="AE518" s="297"/>
      <c r="AF518" s="297"/>
      <c r="AG518" s="297"/>
      <c r="AH518" s="297"/>
      <c r="AI518" s="297"/>
      <c r="AJ518" s="297"/>
      <c r="AK518" s="297"/>
      <c r="AL518" s="297"/>
      <c r="AM518" s="297"/>
    </row>
    <row r="519" spans="1:39" ht="12.75" hidden="1">
      <c r="A519" s="298"/>
      <c r="B519" s="298"/>
      <c r="C519" s="298"/>
      <c r="D519" s="298"/>
      <c r="E519" s="298"/>
      <c r="F519" s="298"/>
      <c r="G519" s="298"/>
      <c r="H519" s="298"/>
      <c r="I519" s="298"/>
      <c r="T519" s="320"/>
      <c r="AB519" s="297"/>
      <c r="AC519" s="297"/>
      <c r="AD519" s="297"/>
      <c r="AE519" s="297"/>
      <c r="AF519" s="297"/>
      <c r="AG519" s="297"/>
      <c r="AH519" s="297"/>
      <c r="AI519" s="297"/>
      <c r="AJ519" s="297"/>
      <c r="AK519" s="297"/>
      <c r="AL519" s="297"/>
      <c r="AM519" s="297"/>
    </row>
    <row r="520" spans="1:39" ht="12.75" hidden="1">
      <c r="A520" s="298"/>
      <c r="B520" s="298"/>
      <c r="C520" s="298"/>
      <c r="D520" s="298"/>
      <c r="E520" s="298"/>
      <c r="F520" s="298"/>
      <c r="G520" s="298"/>
      <c r="H520" s="298"/>
      <c r="I520" s="298"/>
      <c r="T520" s="320"/>
      <c r="AB520" s="297"/>
      <c r="AC520" s="297"/>
      <c r="AD520" s="297"/>
      <c r="AE520" s="297"/>
      <c r="AF520" s="297"/>
      <c r="AG520" s="297"/>
      <c r="AH520" s="297"/>
      <c r="AI520" s="297"/>
      <c r="AJ520" s="297"/>
      <c r="AK520" s="297"/>
      <c r="AL520" s="297"/>
      <c r="AM520" s="297"/>
    </row>
    <row r="521" spans="1:39" ht="12.75" hidden="1">
      <c r="A521" s="298"/>
      <c r="B521" s="298"/>
      <c r="C521" s="298"/>
      <c r="D521" s="298"/>
      <c r="E521" s="298"/>
      <c r="F521" s="298"/>
      <c r="G521" s="298"/>
      <c r="H521" s="298"/>
      <c r="I521" s="298"/>
      <c r="T521" s="320"/>
      <c r="AB521" s="297"/>
      <c r="AC521" s="297"/>
      <c r="AD521" s="297"/>
      <c r="AE521" s="297"/>
      <c r="AF521" s="297"/>
      <c r="AG521" s="297"/>
      <c r="AH521" s="297"/>
      <c r="AI521" s="297"/>
      <c r="AJ521" s="297"/>
      <c r="AK521" s="297"/>
      <c r="AL521" s="297"/>
      <c r="AM521" s="297"/>
    </row>
    <row r="522" spans="1:39" ht="12.75" hidden="1">
      <c r="A522" s="298"/>
      <c r="B522" s="298"/>
      <c r="C522" s="298"/>
      <c r="D522" s="298"/>
      <c r="E522" s="298"/>
      <c r="F522" s="298"/>
      <c r="G522" s="298"/>
      <c r="H522" s="298"/>
      <c r="I522" s="298"/>
      <c r="T522" s="320"/>
      <c r="AB522" s="297"/>
      <c r="AC522" s="297"/>
      <c r="AD522" s="297"/>
      <c r="AE522" s="297"/>
      <c r="AF522" s="297"/>
      <c r="AG522" s="297"/>
      <c r="AH522" s="297"/>
      <c r="AI522" s="297"/>
      <c r="AJ522" s="297"/>
      <c r="AK522" s="297"/>
      <c r="AL522" s="297"/>
      <c r="AM522" s="297"/>
    </row>
    <row r="523" spans="1:39" ht="12.75" hidden="1">
      <c r="A523" s="298"/>
      <c r="B523" s="298"/>
      <c r="C523" s="298"/>
      <c r="D523" s="298"/>
      <c r="E523" s="298"/>
      <c r="F523" s="298"/>
      <c r="G523" s="298"/>
      <c r="H523" s="298"/>
      <c r="I523" s="298"/>
      <c r="T523" s="320"/>
      <c r="AB523" s="292"/>
      <c r="AC523" s="292"/>
      <c r="AD523" s="292"/>
      <c r="AE523" s="292"/>
      <c r="AF523" s="292"/>
      <c r="AG523" s="292"/>
      <c r="AH523" s="292"/>
      <c r="AI523" s="292"/>
      <c r="AJ523" s="292"/>
      <c r="AK523" s="292"/>
      <c r="AL523" s="292"/>
      <c r="AM523" s="297"/>
    </row>
    <row r="524" spans="20:39" ht="12.75" hidden="1">
      <c r="T524" s="320"/>
      <c r="AB524" s="297"/>
      <c r="AC524" s="297"/>
      <c r="AD524" s="297"/>
      <c r="AE524" s="297"/>
      <c r="AF524" s="297"/>
      <c r="AG524" s="297"/>
      <c r="AH524" s="297"/>
      <c r="AI524" s="297"/>
      <c r="AJ524" s="297"/>
      <c r="AK524" s="297"/>
      <c r="AL524" s="297"/>
      <c r="AM524" s="297"/>
    </row>
    <row r="525" spans="20:39" ht="12.75" hidden="1">
      <c r="T525" s="320"/>
      <c r="AB525" s="297"/>
      <c r="AC525" s="297"/>
      <c r="AD525" s="297"/>
      <c r="AE525" s="297"/>
      <c r="AF525" s="297"/>
      <c r="AG525" s="297"/>
      <c r="AH525" s="297"/>
      <c r="AI525" s="297"/>
      <c r="AJ525" s="297"/>
      <c r="AK525" s="297"/>
      <c r="AL525" s="297"/>
      <c r="AM525" s="297"/>
    </row>
    <row r="526" spans="20:39" ht="12.75" hidden="1">
      <c r="T526" s="320"/>
      <c r="AB526" s="297"/>
      <c r="AC526" s="297"/>
      <c r="AD526" s="297"/>
      <c r="AE526" s="297"/>
      <c r="AF526" s="297"/>
      <c r="AG526" s="297"/>
      <c r="AH526" s="297"/>
      <c r="AI526" s="297"/>
      <c r="AJ526" s="297"/>
      <c r="AK526" s="297"/>
      <c r="AL526" s="297"/>
      <c r="AM526" s="297"/>
    </row>
    <row r="527" spans="20:39" ht="12.75" hidden="1">
      <c r="T527" s="320"/>
      <c r="AB527" s="297"/>
      <c r="AC527" s="297"/>
      <c r="AD527" s="297"/>
      <c r="AE527" s="297"/>
      <c r="AF527" s="297"/>
      <c r="AG527" s="297"/>
      <c r="AH527" s="297"/>
      <c r="AI527" s="297"/>
      <c r="AJ527" s="297"/>
      <c r="AK527" s="297"/>
      <c r="AL527" s="297"/>
      <c r="AM527" s="297"/>
    </row>
    <row r="528" spans="20:39" ht="12.75" hidden="1">
      <c r="T528" s="320"/>
      <c r="AB528" s="297"/>
      <c r="AC528" s="297"/>
      <c r="AD528" s="297"/>
      <c r="AE528" s="297"/>
      <c r="AF528" s="297"/>
      <c r="AG528" s="297"/>
      <c r="AH528" s="297"/>
      <c r="AI528" s="297"/>
      <c r="AJ528" s="297"/>
      <c r="AK528" s="297"/>
      <c r="AL528" s="297"/>
      <c r="AM528" s="297"/>
    </row>
    <row r="529" spans="20:39" ht="1.5" customHeight="1" hidden="1">
      <c r="T529" s="320"/>
      <c r="AB529" s="297"/>
      <c r="AC529" s="297"/>
      <c r="AD529" s="297"/>
      <c r="AE529" s="297"/>
      <c r="AF529" s="297"/>
      <c r="AG529" s="297"/>
      <c r="AH529" s="297"/>
      <c r="AI529" s="297"/>
      <c r="AJ529" s="297"/>
      <c r="AK529" s="297"/>
      <c r="AL529" s="297"/>
      <c r="AM529" s="297"/>
    </row>
    <row r="530" spans="20:39" ht="12.75" hidden="1">
      <c r="T530" s="320"/>
      <c r="AB530" s="297"/>
      <c r="AC530" s="297"/>
      <c r="AD530" s="297"/>
      <c r="AE530" s="297"/>
      <c r="AF530" s="297"/>
      <c r="AG530" s="297"/>
      <c r="AH530" s="297"/>
      <c r="AI530" s="297"/>
      <c r="AJ530" s="297"/>
      <c r="AK530" s="297"/>
      <c r="AL530" s="297"/>
      <c r="AM530" s="297"/>
    </row>
    <row r="531" spans="20:39" ht="12.75" hidden="1">
      <c r="T531" s="320"/>
      <c r="AB531" s="297"/>
      <c r="AC531" s="297"/>
      <c r="AD531" s="297"/>
      <c r="AE531" s="297"/>
      <c r="AF531" s="297"/>
      <c r="AG531" s="297"/>
      <c r="AH531" s="297"/>
      <c r="AI531" s="297"/>
      <c r="AJ531" s="297"/>
      <c r="AK531" s="297"/>
      <c r="AL531" s="297"/>
      <c r="AM531" s="297"/>
    </row>
    <row r="532" spans="20:39" ht="12.75" hidden="1">
      <c r="T532" s="320"/>
      <c r="AB532" s="297"/>
      <c r="AC532" s="297"/>
      <c r="AD532" s="297"/>
      <c r="AE532" s="297"/>
      <c r="AF532" s="297"/>
      <c r="AG532" s="297"/>
      <c r="AH532" s="297"/>
      <c r="AI532" s="297"/>
      <c r="AJ532" s="297"/>
      <c r="AK532" s="297"/>
      <c r="AL532" s="297"/>
      <c r="AM532" s="297"/>
    </row>
    <row r="533" spans="20:39" ht="12.75" hidden="1">
      <c r="T533" s="320"/>
      <c r="AB533" s="297"/>
      <c r="AC533" s="297"/>
      <c r="AD533" s="297"/>
      <c r="AE533" s="297"/>
      <c r="AF533" s="297"/>
      <c r="AG533" s="297"/>
      <c r="AH533" s="297"/>
      <c r="AI533" s="297"/>
      <c r="AJ533" s="297"/>
      <c r="AK533" s="297"/>
      <c r="AL533" s="297"/>
      <c r="AM533" s="297"/>
    </row>
    <row r="534" spans="20:39" ht="12.75" hidden="1">
      <c r="T534" s="320"/>
      <c r="AB534" s="297"/>
      <c r="AC534" s="297"/>
      <c r="AD534" s="297"/>
      <c r="AE534" s="297"/>
      <c r="AF534" s="297"/>
      <c r="AG534" s="297"/>
      <c r="AH534" s="297"/>
      <c r="AI534" s="297"/>
      <c r="AJ534" s="297"/>
      <c r="AK534" s="297"/>
      <c r="AL534" s="297"/>
      <c r="AM534" s="297"/>
    </row>
    <row r="535" spans="20:39" ht="12.75" hidden="1">
      <c r="T535" s="320"/>
      <c r="AB535" s="297"/>
      <c r="AC535" s="297"/>
      <c r="AD535" s="297"/>
      <c r="AE535" s="297"/>
      <c r="AF535" s="297"/>
      <c r="AG535" s="297"/>
      <c r="AH535" s="297"/>
      <c r="AI535" s="297"/>
      <c r="AJ535" s="297"/>
      <c r="AK535" s="297"/>
      <c r="AL535" s="297"/>
      <c r="AM535" s="297"/>
    </row>
    <row r="536" spans="20:39" ht="12.75" hidden="1">
      <c r="T536" s="320"/>
      <c r="AB536" s="297"/>
      <c r="AC536" s="297"/>
      <c r="AD536" s="297"/>
      <c r="AE536" s="297"/>
      <c r="AF536" s="297"/>
      <c r="AG536" s="297"/>
      <c r="AH536" s="297"/>
      <c r="AI536" s="297"/>
      <c r="AJ536" s="297"/>
      <c r="AK536" s="297"/>
      <c r="AL536" s="297"/>
      <c r="AM536" s="297"/>
    </row>
    <row r="537" spans="20:39" ht="12.75" hidden="1">
      <c r="T537" s="320"/>
      <c r="AB537" s="297"/>
      <c r="AC537" s="297"/>
      <c r="AD537" s="297"/>
      <c r="AE537" s="297"/>
      <c r="AF537" s="297"/>
      <c r="AG537" s="297"/>
      <c r="AH537" s="297"/>
      <c r="AI537" s="297"/>
      <c r="AJ537" s="297"/>
      <c r="AK537" s="297"/>
      <c r="AL537" s="297"/>
      <c r="AM537" s="297"/>
    </row>
    <row r="538" spans="20:39" ht="12.75" hidden="1">
      <c r="T538" s="320"/>
      <c r="AB538" s="297"/>
      <c r="AC538" s="297"/>
      <c r="AD538" s="297"/>
      <c r="AE538" s="297"/>
      <c r="AF538" s="297"/>
      <c r="AG538" s="297"/>
      <c r="AH538" s="297"/>
      <c r="AI538" s="297"/>
      <c r="AJ538" s="297"/>
      <c r="AK538" s="297"/>
      <c r="AL538" s="297"/>
      <c r="AM538" s="297"/>
    </row>
    <row r="539" spans="20:39" ht="12.75" hidden="1">
      <c r="T539" s="320"/>
      <c r="AB539" s="297"/>
      <c r="AC539" s="297"/>
      <c r="AD539" s="297"/>
      <c r="AE539" s="297"/>
      <c r="AF539" s="297"/>
      <c r="AG539" s="297"/>
      <c r="AH539" s="297"/>
      <c r="AI539" s="297"/>
      <c r="AJ539" s="297"/>
      <c r="AK539" s="297"/>
      <c r="AL539" s="297"/>
      <c r="AM539" s="297"/>
    </row>
    <row r="540" spans="20:39" ht="12.75" hidden="1">
      <c r="T540" s="320"/>
      <c r="AB540" s="297"/>
      <c r="AC540" s="297"/>
      <c r="AD540" s="297"/>
      <c r="AE540" s="297"/>
      <c r="AF540" s="297"/>
      <c r="AG540" s="297"/>
      <c r="AH540" s="297"/>
      <c r="AI540" s="297"/>
      <c r="AJ540" s="297"/>
      <c r="AK540" s="297"/>
      <c r="AL540" s="297"/>
      <c r="AM540" s="297"/>
    </row>
    <row r="541" spans="20:39" ht="12.75" hidden="1">
      <c r="T541" s="320"/>
      <c r="AB541" s="297"/>
      <c r="AC541" s="297"/>
      <c r="AD541" s="297"/>
      <c r="AE541" s="297"/>
      <c r="AF541" s="297"/>
      <c r="AG541" s="297"/>
      <c r="AH541" s="297"/>
      <c r="AI541" s="297"/>
      <c r="AJ541" s="297"/>
      <c r="AK541" s="297"/>
      <c r="AL541" s="297"/>
      <c r="AM541" s="297"/>
    </row>
    <row r="542" spans="20:39" ht="12.75" hidden="1">
      <c r="T542" s="320"/>
      <c r="AB542" s="297"/>
      <c r="AC542" s="297"/>
      <c r="AD542" s="297"/>
      <c r="AE542" s="297"/>
      <c r="AF542" s="297"/>
      <c r="AG542" s="297"/>
      <c r="AH542" s="297"/>
      <c r="AI542" s="297"/>
      <c r="AJ542" s="297"/>
      <c r="AK542" s="297"/>
      <c r="AL542" s="297"/>
      <c r="AM542" s="297"/>
    </row>
    <row r="543" spans="20:39" ht="12.75" hidden="1">
      <c r="T543" s="320"/>
      <c r="AB543" s="297"/>
      <c r="AC543" s="297"/>
      <c r="AD543" s="297"/>
      <c r="AE543" s="297"/>
      <c r="AF543" s="297"/>
      <c r="AG543" s="297"/>
      <c r="AH543" s="297"/>
      <c r="AI543" s="297"/>
      <c r="AJ543" s="297"/>
      <c r="AK543" s="297"/>
      <c r="AL543" s="297"/>
      <c r="AM543" s="297"/>
    </row>
    <row r="544" spans="20:39" ht="12.75" hidden="1">
      <c r="T544" s="320"/>
      <c r="AB544" s="297"/>
      <c r="AC544" s="297"/>
      <c r="AD544" s="297"/>
      <c r="AE544" s="297"/>
      <c r="AF544" s="297"/>
      <c r="AG544" s="297"/>
      <c r="AH544" s="297"/>
      <c r="AI544" s="297"/>
      <c r="AJ544" s="297"/>
      <c r="AK544" s="297"/>
      <c r="AL544" s="297"/>
      <c r="AM544" s="297"/>
    </row>
    <row r="545" spans="20:39" ht="12.75" hidden="1">
      <c r="T545" s="320"/>
      <c r="AB545" s="297"/>
      <c r="AC545" s="297"/>
      <c r="AD545" s="297"/>
      <c r="AE545" s="297"/>
      <c r="AF545" s="297"/>
      <c r="AG545" s="297"/>
      <c r="AH545" s="297"/>
      <c r="AI545" s="297"/>
      <c r="AJ545" s="297"/>
      <c r="AK545" s="297"/>
      <c r="AL545" s="297"/>
      <c r="AM545" s="297"/>
    </row>
    <row r="546" spans="20:39" ht="12.75" hidden="1">
      <c r="T546" s="320"/>
      <c r="AB546" s="297"/>
      <c r="AC546" s="297"/>
      <c r="AD546" s="297"/>
      <c r="AE546" s="297"/>
      <c r="AF546" s="297"/>
      <c r="AG546" s="297"/>
      <c r="AH546" s="297"/>
      <c r="AI546" s="297"/>
      <c r="AJ546" s="297"/>
      <c r="AK546" s="297"/>
      <c r="AL546" s="297"/>
      <c r="AM546" s="297"/>
    </row>
    <row r="547" spans="20:39" ht="12.75" hidden="1">
      <c r="T547" s="320"/>
      <c r="AB547" s="297"/>
      <c r="AC547" s="297"/>
      <c r="AD547" s="297"/>
      <c r="AE547" s="297"/>
      <c r="AF547" s="297"/>
      <c r="AG547" s="297"/>
      <c r="AH547" s="297"/>
      <c r="AI547" s="297"/>
      <c r="AJ547" s="297"/>
      <c r="AK547" s="297"/>
      <c r="AL547" s="297"/>
      <c r="AM547" s="297"/>
    </row>
    <row r="548" spans="20:39" ht="12.75" hidden="1">
      <c r="T548" s="320"/>
      <c r="AB548" s="292"/>
      <c r="AC548" s="292"/>
      <c r="AD548" s="292"/>
      <c r="AE548" s="292"/>
      <c r="AF548" s="292"/>
      <c r="AG548" s="292"/>
      <c r="AH548" s="292"/>
      <c r="AI548" s="292"/>
      <c r="AJ548" s="292"/>
      <c r="AK548" s="292"/>
      <c r="AL548" s="292"/>
      <c r="AM548" s="297"/>
    </row>
    <row r="549" spans="20:39" ht="12.75" hidden="1">
      <c r="T549" s="320"/>
      <c r="AB549" s="297"/>
      <c r="AC549" s="297"/>
      <c r="AD549" s="297"/>
      <c r="AE549" s="297"/>
      <c r="AF549" s="297"/>
      <c r="AG549" s="297"/>
      <c r="AH549" s="297"/>
      <c r="AI549" s="297"/>
      <c r="AJ549" s="297"/>
      <c r="AK549" s="297"/>
      <c r="AL549" s="297"/>
      <c r="AM549" s="297"/>
    </row>
    <row r="550" spans="20:39" ht="12.75" hidden="1">
      <c r="T550" s="320"/>
      <c r="AB550" s="297"/>
      <c r="AC550" s="297"/>
      <c r="AD550" s="297"/>
      <c r="AE550" s="297"/>
      <c r="AF550" s="297"/>
      <c r="AG550" s="297"/>
      <c r="AH550" s="297"/>
      <c r="AI550" s="297"/>
      <c r="AJ550" s="297"/>
      <c r="AK550" s="297"/>
      <c r="AL550" s="297"/>
      <c r="AM550" s="297"/>
    </row>
    <row r="551" spans="20:39" ht="12.75" hidden="1">
      <c r="T551" s="320"/>
      <c r="AB551" s="297"/>
      <c r="AC551" s="297"/>
      <c r="AD551" s="297"/>
      <c r="AE551" s="297"/>
      <c r="AF551" s="297"/>
      <c r="AG551" s="297"/>
      <c r="AH551" s="297"/>
      <c r="AI551" s="297"/>
      <c r="AJ551" s="297"/>
      <c r="AK551" s="297"/>
      <c r="AL551" s="297"/>
      <c r="AM551" s="297"/>
    </row>
    <row r="552" spans="20:39" ht="12.75" hidden="1">
      <c r="T552" s="320"/>
      <c r="AB552" s="297"/>
      <c r="AC552" s="297"/>
      <c r="AD552" s="297"/>
      <c r="AE552" s="297"/>
      <c r="AF552" s="297"/>
      <c r="AG552" s="297"/>
      <c r="AH552" s="297"/>
      <c r="AI552" s="297"/>
      <c r="AJ552" s="297"/>
      <c r="AK552" s="297"/>
      <c r="AL552" s="297"/>
      <c r="AM552" s="297"/>
    </row>
    <row r="553" spans="20:39" ht="3.75" customHeight="1" hidden="1">
      <c r="T553" s="320"/>
      <c r="AB553" s="297"/>
      <c r="AC553" s="297"/>
      <c r="AD553" s="297"/>
      <c r="AE553" s="297"/>
      <c r="AF553" s="297"/>
      <c r="AG553" s="297"/>
      <c r="AH553" s="297"/>
      <c r="AI553" s="297"/>
      <c r="AJ553" s="297"/>
      <c r="AK553" s="297"/>
      <c r="AL553" s="297"/>
      <c r="AM553" s="297"/>
    </row>
    <row r="554" spans="20:39" ht="12.75" hidden="1">
      <c r="T554" s="320"/>
      <c r="AB554" s="297"/>
      <c r="AC554" s="297"/>
      <c r="AD554" s="297"/>
      <c r="AE554" s="297"/>
      <c r="AF554" s="297"/>
      <c r="AG554" s="297"/>
      <c r="AH554" s="297"/>
      <c r="AI554" s="297"/>
      <c r="AJ554" s="297"/>
      <c r="AK554" s="297"/>
      <c r="AL554" s="297"/>
      <c r="AM554" s="297"/>
    </row>
    <row r="555" spans="20:39" ht="12.75" hidden="1">
      <c r="T555" s="320"/>
      <c r="AB555" s="297"/>
      <c r="AC555" s="297"/>
      <c r="AD555" s="297"/>
      <c r="AE555" s="297"/>
      <c r="AF555" s="297"/>
      <c r="AG555" s="297"/>
      <c r="AH555" s="297"/>
      <c r="AI555" s="297"/>
      <c r="AJ555" s="297"/>
      <c r="AK555" s="297"/>
      <c r="AL555" s="297"/>
      <c r="AM555" s="297"/>
    </row>
    <row r="556" spans="20:39" ht="12.75" hidden="1">
      <c r="T556" s="320"/>
      <c r="AB556" s="297"/>
      <c r="AC556" s="297"/>
      <c r="AD556" s="297"/>
      <c r="AE556" s="297"/>
      <c r="AF556" s="297"/>
      <c r="AG556" s="297"/>
      <c r="AH556" s="297"/>
      <c r="AI556" s="297"/>
      <c r="AJ556" s="297"/>
      <c r="AK556" s="297"/>
      <c r="AL556" s="297"/>
      <c r="AM556" s="297"/>
    </row>
    <row r="557" spans="20:39" ht="12.75" hidden="1">
      <c r="T557" s="320"/>
      <c r="AB557" s="297"/>
      <c r="AC557" s="297"/>
      <c r="AD557" s="297"/>
      <c r="AE557" s="297"/>
      <c r="AF557" s="297"/>
      <c r="AG557" s="297"/>
      <c r="AH557" s="297"/>
      <c r="AI557" s="297"/>
      <c r="AJ557" s="297"/>
      <c r="AK557" s="297"/>
      <c r="AL557" s="297"/>
      <c r="AM557" s="297"/>
    </row>
    <row r="558" spans="20:39" ht="12.75" hidden="1">
      <c r="T558" s="320"/>
      <c r="AB558" s="297"/>
      <c r="AC558" s="297"/>
      <c r="AD558" s="297"/>
      <c r="AE558" s="297"/>
      <c r="AF558" s="297"/>
      <c r="AG558" s="297"/>
      <c r="AH558" s="297"/>
      <c r="AI558" s="297"/>
      <c r="AJ558" s="297"/>
      <c r="AK558" s="297"/>
      <c r="AL558" s="297"/>
      <c r="AM558" s="297"/>
    </row>
    <row r="559" spans="20:39" ht="12.75" hidden="1">
      <c r="T559" s="320"/>
      <c r="AB559" s="297"/>
      <c r="AC559" s="297"/>
      <c r="AD559" s="297"/>
      <c r="AE559" s="297"/>
      <c r="AF559" s="297"/>
      <c r="AG559" s="297"/>
      <c r="AH559" s="297"/>
      <c r="AI559" s="297"/>
      <c r="AJ559" s="297"/>
      <c r="AK559" s="297"/>
      <c r="AL559" s="297"/>
      <c r="AM559" s="297"/>
    </row>
    <row r="560" spans="20:39" ht="12.75" hidden="1">
      <c r="T560" s="320"/>
      <c r="AB560" s="297"/>
      <c r="AC560" s="297"/>
      <c r="AD560" s="297"/>
      <c r="AE560" s="297"/>
      <c r="AF560" s="297"/>
      <c r="AG560" s="297"/>
      <c r="AH560" s="297"/>
      <c r="AI560" s="297"/>
      <c r="AJ560" s="297"/>
      <c r="AK560" s="297"/>
      <c r="AL560" s="297"/>
      <c r="AM560" s="297"/>
    </row>
    <row r="561" spans="20:39" ht="12.75" hidden="1">
      <c r="T561" s="320"/>
      <c r="AB561" s="297"/>
      <c r="AC561" s="297"/>
      <c r="AD561" s="297"/>
      <c r="AE561" s="297"/>
      <c r="AF561" s="297"/>
      <c r="AG561" s="297"/>
      <c r="AH561" s="297"/>
      <c r="AI561" s="297"/>
      <c r="AJ561" s="297"/>
      <c r="AK561" s="297"/>
      <c r="AL561" s="297"/>
      <c r="AM561" s="297"/>
    </row>
    <row r="562" spans="20:39" ht="12.75" hidden="1">
      <c r="T562" s="320"/>
      <c r="AB562" s="297"/>
      <c r="AC562" s="297"/>
      <c r="AD562" s="297"/>
      <c r="AE562" s="297"/>
      <c r="AF562" s="297"/>
      <c r="AG562" s="297"/>
      <c r="AH562" s="297"/>
      <c r="AI562" s="297"/>
      <c r="AJ562" s="297"/>
      <c r="AK562" s="297"/>
      <c r="AL562" s="297"/>
      <c r="AM562" s="297"/>
    </row>
    <row r="563" spans="20:39" ht="12.75" hidden="1">
      <c r="T563" s="320"/>
      <c r="AB563" s="297"/>
      <c r="AC563" s="297"/>
      <c r="AD563" s="297"/>
      <c r="AE563" s="297"/>
      <c r="AF563" s="297"/>
      <c r="AG563" s="297"/>
      <c r="AH563" s="297"/>
      <c r="AI563" s="297"/>
      <c r="AJ563" s="297"/>
      <c r="AK563" s="297"/>
      <c r="AL563" s="297"/>
      <c r="AM563" s="297"/>
    </row>
    <row r="564" spans="20:39" ht="12.75" hidden="1">
      <c r="T564" s="320"/>
      <c r="AB564" s="292"/>
      <c r="AC564" s="292"/>
      <c r="AD564" s="292"/>
      <c r="AE564" s="292"/>
      <c r="AF564" s="292"/>
      <c r="AG564" s="292"/>
      <c r="AH564" s="292"/>
      <c r="AI564" s="292"/>
      <c r="AJ564" s="292"/>
      <c r="AK564" s="292"/>
      <c r="AL564" s="292"/>
      <c r="AM564" s="297"/>
    </row>
    <row r="565" spans="20:39" ht="12.75" hidden="1">
      <c r="T565" s="320"/>
      <c r="AB565" s="297"/>
      <c r="AC565" s="297"/>
      <c r="AD565" s="297"/>
      <c r="AE565" s="297"/>
      <c r="AF565" s="297"/>
      <c r="AG565" s="297"/>
      <c r="AH565" s="297"/>
      <c r="AI565" s="297"/>
      <c r="AJ565" s="297"/>
      <c r="AK565" s="297"/>
      <c r="AL565" s="297"/>
      <c r="AM565" s="297"/>
    </row>
    <row r="566" spans="20:39" ht="12.75" hidden="1">
      <c r="T566" s="320"/>
      <c r="AB566" s="297"/>
      <c r="AC566" s="297"/>
      <c r="AD566" s="297"/>
      <c r="AE566" s="297"/>
      <c r="AF566" s="297"/>
      <c r="AG566" s="297"/>
      <c r="AH566" s="297"/>
      <c r="AI566" s="297"/>
      <c r="AJ566" s="297"/>
      <c r="AK566" s="297"/>
      <c r="AL566" s="297"/>
      <c r="AM566" s="297"/>
    </row>
    <row r="567" spans="20:39" ht="12.75" hidden="1">
      <c r="T567" s="320"/>
      <c r="AB567" s="297"/>
      <c r="AC567" s="297"/>
      <c r="AD567" s="297"/>
      <c r="AE567" s="297"/>
      <c r="AF567" s="297"/>
      <c r="AG567" s="297"/>
      <c r="AH567" s="297"/>
      <c r="AI567" s="297"/>
      <c r="AJ567" s="297"/>
      <c r="AK567" s="297"/>
      <c r="AL567" s="297"/>
      <c r="AM567" s="297"/>
    </row>
    <row r="568" spans="20:39" ht="12.75" hidden="1">
      <c r="T568" s="320"/>
      <c r="AB568" s="297"/>
      <c r="AC568" s="297"/>
      <c r="AD568" s="297"/>
      <c r="AE568" s="297"/>
      <c r="AF568" s="297"/>
      <c r="AG568" s="297"/>
      <c r="AH568" s="297"/>
      <c r="AI568" s="297"/>
      <c r="AJ568" s="297"/>
      <c r="AK568" s="297"/>
      <c r="AL568" s="297"/>
      <c r="AM568" s="297"/>
    </row>
    <row r="569" spans="20:39" ht="12.75" hidden="1">
      <c r="T569" s="320"/>
      <c r="AB569" s="297"/>
      <c r="AC569" s="297"/>
      <c r="AD569" s="297"/>
      <c r="AE569" s="297"/>
      <c r="AF569" s="297"/>
      <c r="AG569" s="297"/>
      <c r="AH569" s="297"/>
      <c r="AI569" s="297"/>
      <c r="AJ569" s="297"/>
      <c r="AK569" s="297"/>
      <c r="AL569" s="297"/>
      <c r="AM569" s="297"/>
    </row>
    <row r="570" spans="20:39" ht="12.75" hidden="1">
      <c r="T570" s="320"/>
      <c r="AB570" s="297"/>
      <c r="AC570" s="297"/>
      <c r="AD570" s="297"/>
      <c r="AE570" s="297"/>
      <c r="AF570" s="297"/>
      <c r="AG570" s="297"/>
      <c r="AH570" s="297"/>
      <c r="AI570" s="297"/>
      <c r="AJ570" s="297"/>
      <c r="AK570" s="297"/>
      <c r="AL570" s="297"/>
      <c r="AM570" s="297"/>
    </row>
    <row r="571" spans="20:39" ht="12.75" hidden="1">
      <c r="T571" s="320"/>
      <c r="AB571" s="297"/>
      <c r="AC571" s="297"/>
      <c r="AD571" s="297"/>
      <c r="AE571" s="297"/>
      <c r="AF571" s="297"/>
      <c r="AG571" s="297"/>
      <c r="AH571" s="297"/>
      <c r="AI571" s="297"/>
      <c r="AJ571" s="297"/>
      <c r="AK571" s="297"/>
      <c r="AL571" s="297"/>
      <c r="AM571" s="297"/>
    </row>
    <row r="572" spans="20:39" ht="12.75" hidden="1">
      <c r="T572" s="320"/>
      <c r="AB572" s="297"/>
      <c r="AC572" s="297"/>
      <c r="AD572" s="297"/>
      <c r="AE572" s="297"/>
      <c r="AF572" s="297"/>
      <c r="AG572" s="297"/>
      <c r="AH572" s="297"/>
      <c r="AI572" s="297"/>
      <c r="AJ572" s="297"/>
      <c r="AK572" s="297"/>
      <c r="AL572" s="297"/>
      <c r="AM572" s="297"/>
    </row>
    <row r="573" spans="20:39" ht="12.75" hidden="1">
      <c r="T573" s="320"/>
      <c r="AB573" s="297"/>
      <c r="AC573" s="297"/>
      <c r="AD573" s="297"/>
      <c r="AE573" s="297"/>
      <c r="AF573" s="297"/>
      <c r="AG573" s="297"/>
      <c r="AH573" s="297"/>
      <c r="AI573" s="297"/>
      <c r="AJ573" s="297"/>
      <c r="AK573" s="297"/>
      <c r="AL573" s="297"/>
      <c r="AM573" s="297"/>
    </row>
    <row r="574" spans="20:39" ht="12.75" hidden="1">
      <c r="T574" s="320"/>
      <c r="AB574" s="297"/>
      <c r="AC574" s="297"/>
      <c r="AD574" s="297"/>
      <c r="AE574" s="297"/>
      <c r="AF574" s="297"/>
      <c r="AG574" s="297"/>
      <c r="AH574" s="297"/>
      <c r="AI574" s="297"/>
      <c r="AJ574" s="297"/>
      <c r="AK574" s="297"/>
      <c r="AL574" s="297"/>
      <c r="AM574" s="297"/>
    </row>
    <row r="575" spans="20:39" ht="12.75" hidden="1">
      <c r="T575" s="320"/>
      <c r="AB575" s="297"/>
      <c r="AC575" s="297"/>
      <c r="AD575" s="297"/>
      <c r="AE575" s="297"/>
      <c r="AF575" s="297"/>
      <c r="AG575" s="297"/>
      <c r="AH575" s="297"/>
      <c r="AI575" s="297"/>
      <c r="AJ575" s="297"/>
      <c r="AK575" s="297"/>
      <c r="AL575" s="297"/>
      <c r="AM575" s="297"/>
    </row>
    <row r="576" spans="20:39" ht="12.75" hidden="1">
      <c r="T576" s="320"/>
      <c r="AB576" s="297"/>
      <c r="AC576" s="297"/>
      <c r="AD576" s="297"/>
      <c r="AE576" s="297"/>
      <c r="AF576" s="297"/>
      <c r="AG576" s="297"/>
      <c r="AH576" s="297"/>
      <c r="AI576" s="297"/>
      <c r="AJ576" s="297"/>
      <c r="AK576" s="297"/>
      <c r="AL576" s="297"/>
      <c r="AM576" s="297"/>
    </row>
    <row r="577" spans="20:39" ht="0.75" customHeight="1" hidden="1">
      <c r="T577" s="320"/>
      <c r="AB577" s="297"/>
      <c r="AC577" s="297"/>
      <c r="AD577" s="297"/>
      <c r="AE577" s="297"/>
      <c r="AF577" s="297"/>
      <c r="AG577" s="297"/>
      <c r="AH577" s="297"/>
      <c r="AI577" s="297"/>
      <c r="AJ577" s="297"/>
      <c r="AK577" s="297"/>
      <c r="AL577" s="297"/>
      <c r="AM577" s="297"/>
    </row>
    <row r="578" spans="20:39" ht="12.75" hidden="1">
      <c r="T578" s="320"/>
      <c r="AB578" s="297"/>
      <c r="AC578" s="297"/>
      <c r="AD578" s="297"/>
      <c r="AE578" s="297"/>
      <c r="AF578" s="297"/>
      <c r="AG578" s="297"/>
      <c r="AH578" s="297"/>
      <c r="AI578" s="297"/>
      <c r="AJ578" s="297"/>
      <c r="AK578" s="297"/>
      <c r="AL578" s="297"/>
      <c r="AM578" s="297"/>
    </row>
    <row r="579" spans="20:39" ht="12.75" hidden="1">
      <c r="T579" s="320"/>
      <c r="AB579" s="297"/>
      <c r="AC579" s="297"/>
      <c r="AD579" s="297"/>
      <c r="AE579" s="297"/>
      <c r="AF579" s="297"/>
      <c r="AG579" s="297"/>
      <c r="AH579" s="297"/>
      <c r="AI579" s="297"/>
      <c r="AJ579" s="297"/>
      <c r="AK579" s="297"/>
      <c r="AL579" s="297"/>
      <c r="AM579" s="297"/>
    </row>
    <row r="580" spans="20:39" ht="12.75" hidden="1">
      <c r="T580" s="320"/>
      <c r="AB580" s="297"/>
      <c r="AC580" s="297"/>
      <c r="AD580" s="297"/>
      <c r="AE580" s="297"/>
      <c r="AF580" s="297"/>
      <c r="AG580" s="297"/>
      <c r="AH580" s="297"/>
      <c r="AI580" s="297"/>
      <c r="AJ580" s="297"/>
      <c r="AK580" s="297"/>
      <c r="AL580" s="297"/>
      <c r="AM580" s="297"/>
    </row>
    <row r="581" spans="20:39" ht="12.75" hidden="1">
      <c r="T581" s="320"/>
      <c r="AB581" s="297"/>
      <c r="AC581" s="297"/>
      <c r="AD581" s="297"/>
      <c r="AE581" s="297"/>
      <c r="AF581" s="297"/>
      <c r="AG581" s="297"/>
      <c r="AH581" s="297"/>
      <c r="AI581" s="297"/>
      <c r="AJ581" s="297"/>
      <c r="AK581" s="297"/>
      <c r="AL581" s="297"/>
      <c r="AM581" s="297"/>
    </row>
    <row r="582" spans="20:39" ht="12.75" hidden="1">
      <c r="T582" s="320"/>
      <c r="AB582" s="297"/>
      <c r="AC582" s="297"/>
      <c r="AD582" s="297"/>
      <c r="AE582" s="297"/>
      <c r="AF582" s="297"/>
      <c r="AG582" s="297"/>
      <c r="AH582" s="297"/>
      <c r="AI582" s="297"/>
      <c r="AJ582" s="297"/>
      <c r="AK582" s="297"/>
      <c r="AL582" s="297"/>
      <c r="AM582" s="297"/>
    </row>
    <row r="583" spans="20:39" ht="12.75" hidden="1">
      <c r="T583" s="320"/>
      <c r="AB583" s="297"/>
      <c r="AC583" s="297"/>
      <c r="AD583" s="297"/>
      <c r="AE583" s="297"/>
      <c r="AF583" s="297"/>
      <c r="AG583" s="297"/>
      <c r="AH583" s="297"/>
      <c r="AI583" s="297"/>
      <c r="AJ583" s="297"/>
      <c r="AK583" s="297"/>
      <c r="AL583" s="297"/>
      <c r="AM583" s="297"/>
    </row>
    <row r="584" spans="20:39" ht="12.75" hidden="1">
      <c r="T584" s="320"/>
      <c r="AB584" s="297"/>
      <c r="AC584" s="297"/>
      <c r="AD584" s="297"/>
      <c r="AE584" s="297"/>
      <c r="AF584" s="297"/>
      <c r="AG584" s="297"/>
      <c r="AH584" s="297"/>
      <c r="AI584" s="297"/>
      <c r="AJ584" s="297"/>
      <c r="AK584" s="297"/>
      <c r="AL584" s="297"/>
      <c r="AM584" s="297"/>
    </row>
    <row r="585" spans="20:39" ht="12.75" hidden="1">
      <c r="T585" s="320"/>
      <c r="AB585" s="297"/>
      <c r="AC585" s="297"/>
      <c r="AD585" s="297"/>
      <c r="AE585" s="297"/>
      <c r="AF585" s="297"/>
      <c r="AG585" s="297"/>
      <c r="AH585" s="297"/>
      <c r="AI585" s="297"/>
      <c r="AJ585" s="297"/>
      <c r="AK585" s="297"/>
      <c r="AL585" s="297"/>
      <c r="AM585" s="297"/>
    </row>
    <row r="586" spans="20:39" ht="12.75" hidden="1">
      <c r="T586" s="320"/>
      <c r="AB586" s="297"/>
      <c r="AC586" s="297"/>
      <c r="AD586" s="297"/>
      <c r="AE586" s="297"/>
      <c r="AF586" s="297"/>
      <c r="AG586" s="297"/>
      <c r="AH586" s="297"/>
      <c r="AI586" s="297"/>
      <c r="AJ586" s="297"/>
      <c r="AK586" s="297"/>
      <c r="AL586" s="297"/>
      <c r="AM586" s="297"/>
    </row>
    <row r="587" spans="20:39" ht="12.75" hidden="1">
      <c r="T587" s="320"/>
      <c r="AB587" s="297"/>
      <c r="AC587" s="297"/>
      <c r="AD587" s="297"/>
      <c r="AE587" s="297"/>
      <c r="AF587" s="297"/>
      <c r="AG587" s="297"/>
      <c r="AH587" s="297"/>
      <c r="AI587" s="297"/>
      <c r="AJ587" s="297"/>
      <c r="AK587" s="297"/>
      <c r="AL587" s="297"/>
      <c r="AM587" s="297"/>
    </row>
    <row r="588" spans="20:39" ht="12.75" hidden="1">
      <c r="T588" s="320"/>
      <c r="AB588" s="297"/>
      <c r="AC588" s="297"/>
      <c r="AD588" s="297"/>
      <c r="AE588" s="297"/>
      <c r="AF588" s="297"/>
      <c r="AG588" s="297"/>
      <c r="AH588" s="297"/>
      <c r="AI588" s="297"/>
      <c r="AJ588" s="297"/>
      <c r="AK588" s="297"/>
      <c r="AL588" s="297"/>
      <c r="AM588" s="297"/>
    </row>
    <row r="589" spans="20:39" ht="12.75" hidden="1">
      <c r="T589" s="320"/>
      <c r="AB589" s="297"/>
      <c r="AC589" s="297"/>
      <c r="AD589" s="297"/>
      <c r="AE589" s="297"/>
      <c r="AF589" s="297"/>
      <c r="AG589" s="297"/>
      <c r="AH589" s="297"/>
      <c r="AI589" s="297"/>
      <c r="AJ589" s="297"/>
      <c r="AK589" s="297"/>
      <c r="AL589" s="297"/>
      <c r="AM589" s="297"/>
    </row>
    <row r="590" spans="20:39" ht="12.75" hidden="1">
      <c r="T590" s="320"/>
      <c r="AB590" s="297"/>
      <c r="AC590" s="297"/>
      <c r="AD590" s="297"/>
      <c r="AE590" s="297"/>
      <c r="AF590" s="297"/>
      <c r="AG590" s="297"/>
      <c r="AH590" s="297"/>
      <c r="AI590" s="297"/>
      <c r="AJ590" s="297"/>
      <c r="AK590" s="297"/>
      <c r="AL590" s="297"/>
      <c r="AM590" s="297"/>
    </row>
    <row r="591" spans="20:39" ht="12.75" hidden="1">
      <c r="T591" s="320"/>
      <c r="AB591" s="297"/>
      <c r="AC591" s="297"/>
      <c r="AD591" s="297"/>
      <c r="AE591" s="297"/>
      <c r="AF591" s="297"/>
      <c r="AG591" s="297"/>
      <c r="AH591" s="297"/>
      <c r="AI591" s="297"/>
      <c r="AJ591" s="297"/>
      <c r="AK591" s="297"/>
      <c r="AL591" s="297"/>
      <c r="AM591" s="297"/>
    </row>
    <row r="592" spans="20:39" ht="12.75" hidden="1">
      <c r="T592" s="320"/>
      <c r="AB592" s="297"/>
      <c r="AC592" s="297"/>
      <c r="AD592" s="297"/>
      <c r="AE592" s="297"/>
      <c r="AF592" s="297"/>
      <c r="AG592" s="297"/>
      <c r="AH592" s="297"/>
      <c r="AI592" s="297"/>
      <c r="AJ592" s="297"/>
      <c r="AK592" s="297"/>
      <c r="AL592" s="297"/>
      <c r="AM592" s="297"/>
    </row>
    <row r="593" spans="20:39" ht="12.75" hidden="1">
      <c r="T593" s="320"/>
      <c r="AB593" s="297"/>
      <c r="AC593" s="297"/>
      <c r="AD593" s="297"/>
      <c r="AE593" s="297"/>
      <c r="AF593" s="297"/>
      <c r="AG593" s="297"/>
      <c r="AH593" s="297"/>
      <c r="AI593" s="297"/>
      <c r="AJ593" s="297"/>
      <c r="AK593" s="297"/>
      <c r="AL593" s="297"/>
      <c r="AM593" s="297"/>
    </row>
    <row r="594" spans="20:39" ht="12.75" hidden="1">
      <c r="T594" s="320"/>
      <c r="AB594" s="297"/>
      <c r="AC594" s="297"/>
      <c r="AD594" s="297"/>
      <c r="AE594" s="297"/>
      <c r="AF594" s="297"/>
      <c r="AG594" s="297"/>
      <c r="AH594" s="297"/>
      <c r="AI594" s="297"/>
      <c r="AJ594" s="297"/>
      <c r="AK594" s="297"/>
      <c r="AL594" s="297"/>
      <c r="AM594" s="297"/>
    </row>
    <row r="595" spans="20:39" ht="12.75" hidden="1">
      <c r="T595" s="320"/>
      <c r="AB595" s="297"/>
      <c r="AC595" s="297"/>
      <c r="AD595" s="297"/>
      <c r="AE595" s="297"/>
      <c r="AF595" s="297"/>
      <c r="AG595" s="297"/>
      <c r="AH595" s="297"/>
      <c r="AI595" s="297"/>
      <c r="AJ595" s="297"/>
      <c r="AK595" s="297"/>
      <c r="AL595" s="297"/>
      <c r="AM595" s="297"/>
    </row>
    <row r="596" spans="20:39" ht="12.75" hidden="1">
      <c r="T596" s="320"/>
      <c r="AB596" s="297"/>
      <c r="AC596" s="297"/>
      <c r="AD596" s="297"/>
      <c r="AE596" s="297"/>
      <c r="AF596" s="297"/>
      <c r="AG596" s="297"/>
      <c r="AH596" s="297"/>
      <c r="AI596" s="297"/>
      <c r="AJ596" s="297"/>
      <c r="AK596" s="297"/>
      <c r="AL596" s="297"/>
      <c r="AM596" s="297"/>
    </row>
    <row r="597" spans="20:39" ht="12.75" hidden="1">
      <c r="T597" s="320"/>
      <c r="AB597" s="297"/>
      <c r="AC597" s="297"/>
      <c r="AD597" s="297"/>
      <c r="AE597" s="297"/>
      <c r="AF597" s="297"/>
      <c r="AG597" s="297"/>
      <c r="AH597" s="297"/>
      <c r="AI597" s="297"/>
      <c r="AJ597" s="297"/>
      <c r="AK597" s="297"/>
      <c r="AL597" s="297"/>
      <c r="AM597" s="297"/>
    </row>
    <row r="598" spans="20:39" ht="5.25" customHeight="1" hidden="1">
      <c r="T598" s="320"/>
      <c r="AB598" s="297"/>
      <c r="AC598" s="297"/>
      <c r="AD598" s="297"/>
      <c r="AE598" s="297"/>
      <c r="AF598" s="297"/>
      <c r="AG598" s="297"/>
      <c r="AH598" s="297"/>
      <c r="AI598" s="297"/>
      <c r="AJ598" s="297"/>
      <c r="AK598" s="297"/>
      <c r="AL598" s="297"/>
      <c r="AM598" s="297"/>
    </row>
    <row r="599" spans="20:39" ht="12.75" hidden="1">
      <c r="T599" s="320"/>
      <c r="AB599" s="297"/>
      <c r="AC599" s="297"/>
      <c r="AD599" s="297"/>
      <c r="AE599" s="297"/>
      <c r="AF599" s="297"/>
      <c r="AG599" s="297"/>
      <c r="AH599" s="297"/>
      <c r="AI599" s="297"/>
      <c r="AJ599" s="297"/>
      <c r="AK599" s="297"/>
      <c r="AL599" s="297"/>
      <c r="AM599" s="297"/>
    </row>
    <row r="600" spans="20:39" ht="12.75" hidden="1">
      <c r="T600" s="320"/>
      <c r="AB600" s="297"/>
      <c r="AC600" s="297"/>
      <c r="AD600" s="297"/>
      <c r="AE600" s="297"/>
      <c r="AF600" s="297"/>
      <c r="AG600" s="297"/>
      <c r="AH600" s="297"/>
      <c r="AI600" s="297"/>
      <c r="AJ600" s="297"/>
      <c r="AK600" s="297"/>
      <c r="AL600" s="297"/>
      <c r="AM600" s="297"/>
    </row>
    <row r="601" spans="20:39" ht="12.75" hidden="1">
      <c r="T601" s="320"/>
      <c r="AB601" s="297"/>
      <c r="AC601" s="297"/>
      <c r="AD601" s="297"/>
      <c r="AE601" s="297"/>
      <c r="AF601" s="297"/>
      <c r="AG601" s="297"/>
      <c r="AH601" s="297"/>
      <c r="AI601" s="297"/>
      <c r="AJ601" s="297"/>
      <c r="AK601" s="297"/>
      <c r="AL601" s="297"/>
      <c r="AM601" s="297"/>
    </row>
    <row r="602" spans="20:39" ht="12.75" hidden="1">
      <c r="T602" s="320"/>
      <c r="AB602" s="297"/>
      <c r="AC602" s="297"/>
      <c r="AD602" s="297"/>
      <c r="AE602" s="297"/>
      <c r="AF602" s="297"/>
      <c r="AG602" s="297"/>
      <c r="AH602" s="297"/>
      <c r="AI602" s="297"/>
      <c r="AJ602" s="297"/>
      <c r="AK602" s="297"/>
      <c r="AL602" s="297"/>
      <c r="AM602" s="297"/>
    </row>
    <row r="603" spans="20:39" ht="12.75" hidden="1">
      <c r="T603" s="320"/>
      <c r="AB603" s="297"/>
      <c r="AC603" s="297"/>
      <c r="AD603" s="297"/>
      <c r="AE603" s="297"/>
      <c r="AF603" s="297"/>
      <c r="AG603" s="297"/>
      <c r="AH603" s="297"/>
      <c r="AI603" s="297"/>
      <c r="AJ603" s="297"/>
      <c r="AK603" s="297"/>
      <c r="AL603" s="297"/>
      <c r="AM603" s="297"/>
    </row>
    <row r="604" spans="20:39" ht="12.75" hidden="1">
      <c r="T604" s="320"/>
      <c r="AB604" s="297"/>
      <c r="AC604" s="297"/>
      <c r="AD604" s="297"/>
      <c r="AE604" s="297"/>
      <c r="AF604" s="297"/>
      <c r="AG604" s="297"/>
      <c r="AH604" s="297"/>
      <c r="AI604" s="297"/>
      <c r="AJ604" s="297"/>
      <c r="AK604" s="297"/>
      <c r="AL604" s="297"/>
      <c r="AM604" s="297"/>
    </row>
    <row r="605" spans="20:39" ht="12.75" hidden="1">
      <c r="T605" s="320"/>
      <c r="AB605" s="297"/>
      <c r="AC605" s="297"/>
      <c r="AD605" s="297"/>
      <c r="AE605" s="297"/>
      <c r="AF605" s="297"/>
      <c r="AG605" s="297"/>
      <c r="AH605" s="297"/>
      <c r="AI605" s="297"/>
      <c r="AJ605" s="297"/>
      <c r="AK605" s="297"/>
      <c r="AL605" s="297"/>
      <c r="AM605" s="297"/>
    </row>
    <row r="606" spans="20:39" ht="12.75" hidden="1">
      <c r="T606" s="320"/>
      <c r="AB606" s="297"/>
      <c r="AC606" s="297"/>
      <c r="AD606" s="297"/>
      <c r="AE606" s="297"/>
      <c r="AF606" s="297"/>
      <c r="AG606" s="297"/>
      <c r="AH606" s="297"/>
      <c r="AI606" s="297"/>
      <c r="AJ606" s="297"/>
      <c r="AK606" s="297"/>
      <c r="AL606" s="297"/>
      <c r="AM606" s="297"/>
    </row>
    <row r="607" spans="20:39" ht="12.75" hidden="1">
      <c r="T607" s="320"/>
      <c r="AB607" s="297"/>
      <c r="AC607" s="297"/>
      <c r="AD607" s="297"/>
      <c r="AE607" s="297"/>
      <c r="AF607" s="297"/>
      <c r="AG607" s="297"/>
      <c r="AH607" s="297"/>
      <c r="AI607" s="297"/>
      <c r="AJ607" s="297"/>
      <c r="AK607" s="297"/>
      <c r="AL607" s="297"/>
      <c r="AM607" s="297"/>
    </row>
    <row r="608" spans="20:39" ht="12.75" hidden="1">
      <c r="T608" s="320"/>
      <c r="AB608" s="297"/>
      <c r="AC608" s="297"/>
      <c r="AD608" s="297"/>
      <c r="AE608" s="297"/>
      <c r="AF608" s="297"/>
      <c r="AG608" s="297"/>
      <c r="AH608" s="297"/>
      <c r="AI608" s="297"/>
      <c r="AJ608" s="297"/>
      <c r="AK608" s="297"/>
      <c r="AL608" s="297"/>
      <c r="AM608" s="297"/>
    </row>
    <row r="609" spans="20:39" ht="12.75" hidden="1">
      <c r="T609" s="320"/>
      <c r="AB609" s="297"/>
      <c r="AC609" s="297"/>
      <c r="AD609" s="297"/>
      <c r="AE609" s="297"/>
      <c r="AF609" s="297"/>
      <c r="AG609" s="297"/>
      <c r="AH609" s="297"/>
      <c r="AI609" s="297"/>
      <c r="AJ609" s="297"/>
      <c r="AK609" s="297"/>
      <c r="AL609" s="297"/>
      <c r="AM609" s="297"/>
    </row>
    <row r="610" spans="20:39" ht="12.75" hidden="1">
      <c r="T610" s="320"/>
      <c r="AB610" s="297"/>
      <c r="AC610" s="297"/>
      <c r="AD610" s="297"/>
      <c r="AE610" s="297"/>
      <c r="AF610" s="297"/>
      <c r="AG610" s="297"/>
      <c r="AH610" s="297"/>
      <c r="AI610" s="297"/>
      <c r="AJ610" s="297"/>
      <c r="AK610" s="297"/>
      <c r="AL610" s="297"/>
      <c r="AM610" s="297"/>
    </row>
    <row r="611" spans="20:39" ht="12.75" hidden="1">
      <c r="T611" s="320"/>
      <c r="AB611" s="297"/>
      <c r="AC611" s="297"/>
      <c r="AD611" s="297"/>
      <c r="AE611" s="297"/>
      <c r="AF611" s="297"/>
      <c r="AG611" s="297"/>
      <c r="AH611" s="297"/>
      <c r="AI611" s="297"/>
      <c r="AJ611" s="297"/>
      <c r="AK611" s="297"/>
      <c r="AL611" s="297"/>
      <c r="AM611" s="297"/>
    </row>
    <row r="612" spans="20:39" ht="12.75" hidden="1">
      <c r="T612" s="320"/>
      <c r="AB612" s="297"/>
      <c r="AC612" s="297"/>
      <c r="AD612" s="297"/>
      <c r="AE612" s="297"/>
      <c r="AF612" s="297"/>
      <c r="AG612" s="297"/>
      <c r="AH612" s="297"/>
      <c r="AI612" s="297"/>
      <c r="AJ612" s="297"/>
      <c r="AK612" s="297"/>
      <c r="AL612" s="297"/>
      <c r="AM612" s="297"/>
    </row>
    <row r="613" spans="20:39" ht="12.75" hidden="1">
      <c r="T613" s="320"/>
      <c r="AB613" s="297"/>
      <c r="AC613" s="297"/>
      <c r="AD613" s="297"/>
      <c r="AE613" s="297"/>
      <c r="AF613" s="297"/>
      <c r="AG613" s="297"/>
      <c r="AH613" s="297"/>
      <c r="AI613" s="297"/>
      <c r="AJ613" s="297"/>
      <c r="AK613" s="297"/>
      <c r="AL613" s="297"/>
      <c r="AM613" s="297"/>
    </row>
    <row r="614" spans="20:39" ht="12.75" hidden="1">
      <c r="T614" s="320"/>
      <c r="AB614" s="297"/>
      <c r="AC614" s="297"/>
      <c r="AD614" s="297"/>
      <c r="AE614" s="297"/>
      <c r="AF614" s="297"/>
      <c r="AG614" s="297"/>
      <c r="AH614" s="297"/>
      <c r="AI614" s="297"/>
      <c r="AJ614" s="297"/>
      <c r="AK614" s="297"/>
      <c r="AL614" s="297"/>
      <c r="AM614" s="297"/>
    </row>
    <row r="615" spans="20:39" ht="12.75" hidden="1">
      <c r="T615" s="320"/>
      <c r="AB615" s="297"/>
      <c r="AC615" s="297"/>
      <c r="AD615" s="297"/>
      <c r="AE615" s="297"/>
      <c r="AF615" s="297"/>
      <c r="AG615" s="297"/>
      <c r="AH615" s="297"/>
      <c r="AI615" s="297"/>
      <c r="AJ615" s="297"/>
      <c r="AK615" s="297"/>
      <c r="AL615" s="297"/>
      <c r="AM615" s="297"/>
    </row>
    <row r="616" spans="20:39" ht="12.75" hidden="1">
      <c r="T616" s="320"/>
      <c r="AB616" s="297"/>
      <c r="AC616" s="297"/>
      <c r="AD616" s="297"/>
      <c r="AE616" s="297"/>
      <c r="AF616" s="297"/>
      <c r="AG616" s="297"/>
      <c r="AH616" s="297"/>
      <c r="AI616" s="297"/>
      <c r="AJ616" s="297"/>
      <c r="AK616" s="297"/>
      <c r="AL616" s="297"/>
      <c r="AM616" s="297"/>
    </row>
    <row r="617" spans="20:39" ht="12.75" hidden="1">
      <c r="T617" s="320"/>
      <c r="AB617" s="297"/>
      <c r="AC617" s="297"/>
      <c r="AD617" s="297"/>
      <c r="AE617" s="297"/>
      <c r="AF617" s="297"/>
      <c r="AG617" s="297"/>
      <c r="AH617" s="297"/>
      <c r="AI617" s="297"/>
      <c r="AJ617" s="297"/>
      <c r="AK617" s="297"/>
      <c r="AL617" s="297"/>
      <c r="AM617" s="297"/>
    </row>
    <row r="618" spans="20:39" ht="12.75" hidden="1">
      <c r="T618" s="320"/>
      <c r="AB618" s="297"/>
      <c r="AC618" s="297"/>
      <c r="AD618" s="297"/>
      <c r="AE618" s="297"/>
      <c r="AF618" s="297"/>
      <c r="AG618" s="297"/>
      <c r="AH618" s="297"/>
      <c r="AI618" s="297"/>
      <c r="AJ618" s="297"/>
      <c r="AK618" s="297"/>
      <c r="AL618" s="297"/>
      <c r="AM618" s="297"/>
    </row>
    <row r="619" spans="20:39" ht="12.75" hidden="1">
      <c r="T619" s="320"/>
      <c r="AB619" s="297"/>
      <c r="AC619" s="297"/>
      <c r="AD619" s="297"/>
      <c r="AE619" s="297"/>
      <c r="AF619" s="297"/>
      <c r="AG619" s="297"/>
      <c r="AH619" s="297"/>
      <c r="AI619" s="297"/>
      <c r="AJ619" s="297"/>
      <c r="AK619" s="297"/>
      <c r="AL619" s="297"/>
      <c r="AM619" s="297"/>
    </row>
    <row r="620" spans="20:39" ht="1.5" customHeight="1" hidden="1">
      <c r="T620" s="320"/>
      <c r="AB620" s="297"/>
      <c r="AC620" s="297"/>
      <c r="AD620" s="297"/>
      <c r="AE620" s="297"/>
      <c r="AF620" s="297"/>
      <c r="AG620" s="297"/>
      <c r="AH620" s="297"/>
      <c r="AI620" s="297"/>
      <c r="AJ620" s="297"/>
      <c r="AK620" s="297"/>
      <c r="AL620" s="297"/>
      <c r="AM620" s="297"/>
    </row>
    <row r="621" spans="20:39" ht="12.75" hidden="1">
      <c r="T621" s="320"/>
      <c r="AB621" s="297"/>
      <c r="AC621" s="297"/>
      <c r="AD621" s="297"/>
      <c r="AE621" s="297"/>
      <c r="AF621" s="297"/>
      <c r="AG621" s="297"/>
      <c r="AH621" s="297"/>
      <c r="AI621" s="297"/>
      <c r="AJ621" s="297"/>
      <c r="AK621" s="297"/>
      <c r="AL621" s="297"/>
      <c r="AM621" s="297"/>
    </row>
    <row r="622" spans="20:39" ht="12.75" hidden="1">
      <c r="T622" s="320"/>
      <c r="AB622" s="297"/>
      <c r="AC622" s="297"/>
      <c r="AD622" s="297"/>
      <c r="AE622" s="297"/>
      <c r="AF622" s="297"/>
      <c r="AG622" s="297"/>
      <c r="AH622" s="297"/>
      <c r="AI622" s="297"/>
      <c r="AJ622" s="297"/>
      <c r="AK622" s="297"/>
      <c r="AL622" s="297"/>
      <c r="AM622" s="297"/>
    </row>
    <row r="623" spans="20:39" ht="12.75" hidden="1">
      <c r="T623" s="320"/>
      <c r="AB623" s="297"/>
      <c r="AC623" s="297"/>
      <c r="AD623" s="297"/>
      <c r="AE623" s="297"/>
      <c r="AF623" s="297"/>
      <c r="AG623" s="297"/>
      <c r="AH623" s="297"/>
      <c r="AI623" s="297"/>
      <c r="AJ623" s="297"/>
      <c r="AK623" s="297"/>
      <c r="AL623" s="297"/>
      <c r="AM623" s="297"/>
    </row>
    <row r="624" spans="20:39" ht="12.75" hidden="1">
      <c r="T624" s="320"/>
      <c r="AB624" s="297"/>
      <c r="AC624" s="297"/>
      <c r="AD624" s="297"/>
      <c r="AE624" s="297"/>
      <c r="AF624" s="297"/>
      <c r="AG624" s="297"/>
      <c r="AH624" s="297"/>
      <c r="AI624" s="297"/>
      <c r="AJ624" s="297"/>
      <c r="AK624" s="297"/>
      <c r="AL624" s="297"/>
      <c r="AM624" s="297"/>
    </row>
    <row r="625" spans="20:39" ht="12.75" hidden="1">
      <c r="T625" s="320"/>
      <c r="AB625" s="297"/>
      <c r="AC625" s="297"/>
      <c r="AD625" s="297"/>
      <c r="AE625" s="297"/>
      <c r="AF625" s="297"/>
      <c r="AG625" s="297"/>
      <c r="AH625" s="297"/>
      <c r="AI625" s="297"/>
      <c r="AJ625" s="297"/>
      <c r="AK625" s="297"/>
      <c r="AL625" s="297"/>
      <c r="AM625" s="297"/>
    </row>
    <row r="626" spans="20:39" ht="12.75" hidden="1">
      <c r="T626" s="320"/>
      <c r="AB626" s="297"/>
      <c r="AC626" s="297"/>
      <c r="AD626" s="297"/>
      <c r="AE626" s="297"/>
      <c r="AF626" s="297"/>
      <c r="AG626" s="297"/>
      <c r="AH626" s="297"/>
      <c r="AI626" s="297"/>
      <c r="AJ626" s="297"/>
      <c r="AK626" s="297"/>
      <c r="AL626" s="297"/>
      <c r="AM626" s="297"/>
    </row>
    <row r="627" spans="20:39" ht="12.75" hidden="1">
      <c r="T627" s="320"/>
      <c r="AB627" s="297"/>
      <c r="AC627" s="297"/>
      <c r="AD627" s="297"/>
      <c r="AE627" s="297"/>
      <c r="AF627" s="297"/>
      <c r="AG627" s="297"/>
      <c r="AH627" s="297"/>
      <c r="AI627" s="297"/>
      <c r="AJ627" s="297"/>
      <c r="AK627" s="297"/>
      <c r="AL627" s="297"/>
      <c r="AM627" s="297"/>
    </row>
    <row r="628" spans="20:39" ht="12.75" hidden="1">
      <c r="T628" s="320"/>
      <c r="AB628" s="297"/>
      <c r="AC628" s="297"/>
      <c r="AD628" s="297"/>
      <c r="AE628" s="297"/>
      <c r="AF628" s="297"/>
      <c r="AG628" s="297"/>
      <c r="AH628" s="297"/>
      <c r="AI628" s="297"/>
      <c r="AJ628" s="297"/>
      <c r="AK628" s="297"/>
      <c r="AL628" s="297"/>
      <c r="AM628" s="297"/>
    </row>
    <row r="629" spans="20:39" ht="12.75" hidden="1">
      <c r="T629" s="320"/>
      <c r="AB629" s="297"/>
      <c r="AC629" s="297"/>
      <c r="AD629" s="297"/>
      <c r="AE629" s="297"/>
      <c r="AF629" s="297"/>
      <c r="AG629" s="297"/>
      <c r="AH629" s="297"/>
      <c r="AI629" s="297"/>
      <c r="AJ629" s="297"/>
      <c r="AK629" s="297"/>
      <c r="AL629" s="297"/>
      <c r="AM629" s="297"/>
    </row>
    <row r="630" spans="20:39" ht="12.75" hidden="1">
      <c r="T630" s="320"/>
      <c r="AB630" s="297"/>
      <c r="AC630" s="297"/>
      <c r="AD630" s="297"/>
      <c r="AE630" s="297"/>
      <c r="AF630" s="297"/>
      <c r="AG630" s="297"/>
      <c r="AH630" s="297"/>
      <c r="AI630" s="297"/>
      <c r="AJ630" s="297"/>
      <c r="AK630" s="297"/>
      <c r="AL630" s="297"/>
      <c r="AM630" s="297"/>
    </row>
    <row r="631" spans="20:39" ht="12.75" hidden="1">
      <c r="T631" s="320"/>
      <c r="AB631" s="297"/>
      <c r="AC631" s="297"/>
      <c r="AD631" s="297"/>
      <c r="AE631" s="297"/>
      <c r="AF631" s="297"/>
      <c r="AG631" s="297"/>
      <c r="AH631" s="297"/>
      <c r="AI631" s="297"/>
      <c r="AJ631" s="297"/>
      <c r="AK631" s="297"/>
      <c r="AL631" s="297"/>
      <c r="AM631" s="297"/>
    </row>
    <row r="632" spans="20:39" ht="12.75" hidden="1">
      <c r="T632" s="320"/>
      <c r="AB632" s="297"/>
      <c r="AC632" s="297"/>
      <c r="AD632" s="297"/>
      <c r="AE632" s="297"/>
      <c r="AF632" s="297"/>
      <c r="AG632" s="297"/>
      <c r="AH632" s="297"/>
      <c r="AI632" s="297"/>
      <c r="AJ632" s="297"/>
      <c r="AK632" s="297"/>
      <c r="AL632" s="297"/>
      <c r="AM632" s="297"/>
    </row>
    <row r="633" spans="20:39" ht="12.75" hidden="1">
      <c r="T633" s="320"/>
      <c r="AB633" s="297"/>
      <c r="AC633" s="297"/>
      <c r="AD633" s="297"/>
      <c r="AE633" s="297"/>
      <c r="AF633" s="297"/>
      <c r="AG633" s="297"/>
      <c r="AH633" s="297"/>
      <c r="AI633" s="297"/>
      <c r="AJ633" s="297"/>
      <c r="AK633" s="297"/>
      <c r="AL633" s="297"/>
      <c r="AM633" s="297"/>
    </row>
    <row r="634" spans="20:39" ht="12.75" hidden="1">
      <c r="T634" s="320"/>
      <c r="AB634" s="297"/>
      <c r="AC634" s="297"/>
      <c r="AD634" s="297"/>
      <c r="AE634" s="297"/>
      <c r="AF634" s="297"/>
      <c r="AG634" s="297"/>
      <c r="AH634" s="297"/>
      <c r="AI634" s="297"/>
      <c r="AJ634" s="297"/>
      <c r="AK634" s="297"/>
      <c r="AL634" s="297"/>
      <c r="AM634" s="297"/>
    </row>
    <row r="635" spans="20:39" ht="12.75" hidden="1">
      <c r="T635" s="320"/>
      <c r="AB635" s="297"/>
      <c r="AC635" s="297"/>
      <c r="AD635" s="297"/>
      <c r="AE635" s="297"/>
      <c r="AF635" s="297"/>
      <c r="AG635" s="297"/>
      <c r="AH635" s="297"/>
      <c r="AI635" s="297"/>
      <c r="AJ635" s="297"/>
      <c r="AK635" s="297"/>
      <c r="AL635" s="297"/>
      <c r="AM635" s="297"/>
    </row>
    <row r="636" spans="20:39" ht="3.75" customHeight="1" hidden="1">
      <c r="T636" s="320"/>
      <c r="AB636" s="297"/>
      <c r="AC636" s="297"/>
      <c r="AD636" s="297"/>
      <c r="AE636" s="297"/>
      <c r="AF636" s="297"/>
      <c r="AG636" s="297"/>
      <c r="AH636" s="297"/>
      <c r="AI636" s="297"/>
      <c r="AJ636" s="297"/>
      <c r="AK636" s="297"/>
      <c r="AL636" s="297"/>
      <c r="AM636" s="297"/>
    </row>
    <row r="637" spans="20:39" ht="12.75" hidden="1">
      <c r="T637" s="320"/>
      <c r="AB637" s="297"/>
      <c r="AC637" s="297"/>
      <c r="AD637" s="297"/>
      <c r="AE637" s="297"/>
      <c r="AF637" s="297"/>
      <c r="AG637" s="297"/>
      <c r="AH637" s="297"/>
      <c r="AI637" s="297"/>
      <c r="AJ637" s="297"/>
      <c r="AK637" s="297"/>
      <c r="AL637" s="297"/>
      <c r="AM637" s="297"/>
    </row>
    <row r="638" spans="20:39" ht="12.75" hidden="1">
      <c r="T638" s="320"/>
      <c r="AB638" s="297"/>
      <c r="AC638" s="297"/>
      <c r="AD638" s="297"/>
      <c r="AE638" s="297"/>
      <c r="AF638" s="297"/>
      <c r="AG638" s="297"/>
      <c r="AH638" s="297"/>
      <c r="AI638" s="297"/>
      <c r="AJ638" s="297"/>
      <c r="AK638" s="297"/>
      <c r="AL638" s="297"/>
      <c r="AM638" s="297"/>
    </row>
    <row r="639" spans="20:39" ht="12.75" hidden="1">
      <c r="T639" s="320"/>
      <c r="AB639" s="297"/>
      <c r="AC639" s="297"/>
      <c r="AD639" s="297"/>
      <c r="AE639" s="297"/>
      <c r="AF639" s="297"/>
      <c r="AG639" s="297"/>
      <c r="AH639" s="297"/>
      <c r="AI639" s="297"/>
      <c r="AJ639" s="297"/>
      <c r="AK639" s="297"/>
      <c r="AL639" s="297"/>
      <c r="AM639" s="297"/>
    </row>
    <row r="640" spans="20:39" ht="12.75" hidden="1">
      <c r="T640" s="320"/>
      <c r="AB640" s="297"/>
      <c r="AC640" s="297"/>
      <c r="AD640" s="297"/>
      <c r="AE640" s="297"/>
      <c r="AF640" s="297"/>
      <c r="AG640" s="297"/>
      <c r="AH640" s="297"/>
      <c r="AI640" s="297"/>
      <c r="AJ640" s="297"/>
      <c r="AK640" s="297"/>
      <c r="AL640" s="297"/>
      <c r="AM640" s="297"/>
    </row>
    <row r="641" spans="20:39" ht="12.75" hidden="1">
      <c r="T641" s="320"/>
      <c r="AB641" s="297"/>
      <c r="AC641" s="297"/>
      <c r="AD641" s="297"/>
      <c r="AE641" s="297"/>
      <c r="AF641" s="297"/>
      <c r="AG641" s="297"/>
      <c r="AH641" s="297"/>
      <c r="AI641" s="297"/>
      <c r="AJ641" s="297"/>
      <c r="AK641" s="297"/>
      <c r="AL641" s="297"/>
      <c r="AM641" s="297"/>
    </row>
    <row r="642" spans="20:39" ht="12.75" hidden="1">
      <c r="T642" s="320"/>
      <c r="AB642" s="297"/>
      <c r="AC642" s="297"/>
      <c r="AD642" s="297"/>
      <c r="AE642" s="297"/>
      <c r="AF642" s="297"/>
      <c r="AG642" s="297"/>
      <c r="AH642" s="297"/>
      <c r="AI642" s="297"/>
      <c r="AJ642" s="297"/>
      <c r="AK642" s="297"/>
      <c r="AL642" s="297"/>
      <c r="AM642" s="297"/>
    </row>
    <row r="643" spans="20:39" ht="12.75" hidden="1">
      <c r="T643" s="320"/>
      <c r="AB643" s="297"/>
      <c r="AC643" s="297"/>
      <c r="AD643" s="297"/>
      <c r="AE643" s="297"/>
      <c r="AF643" s="297"/>
      <c r="AG643" s="297"/>
      <c r="AH643" s="297"/>
      <c r="AI643" s="297"/>
      <c r="AJ643" s="297"/>
      <c r="AK643" s="297"/>
      <c r="AL643" s="297"/>
      <c r="AM643" s="297"/>
    </row>
    <row r="644" spans="20:39" ht="12.75" hidden="1">
      <c r="T644" s="320"/>
      <c r="AB644" s="297"/>
      <c r="AC644" s="297"/>
      <c r="AD644" s="297"/>
      <c r="AE644" s="297"/>
      <c r="AF644" s="297"/>
      <c r="AG644" s="297"/>
      <c r="AH644" s="297"/>
      <c r="AI644" s="297"/>
      <c r="AJ644" s="297"/>
      <c r="AK644" s="297"/>
      <c r="AL644" s="297"/>
      <c r="AM644" s="297"/>
    </row>
    <row r="645" spans="20:39" ht="12.75" hidden="1">
      <c r="T645" s="320"/>
      <c r="AB645" s="297"/>
      <c r="AC645" s="297"/>
      <c r="AD645" s="297"/>
      <c r="AE645" s="297"/>
      <c r="AF645" s="297"/>
      <c r="AG645" s="297"/>
      <c r="AH645" s="297"/>
      <c r="AI645" s="297"/>
      <c r="AJ645" s="297"/>
      <c r="AK645" s="297"/>
      <c r="AL645" s="297"/>
      <c r="AM645" s="297"/>
    </row>
    <row r="646" spans="20:39" ht="12.75" hidden="1">
      <c r="T646" s="320"/>
      <c r="AB646" s="297"/>
      <c r="AC646" s="297"/>
      <c r="AD646" s="297"/>
      <c r="AE646" s="297"/>
      <c r="AF646" s="297"/>
      <c r="AG646" s="297"/>
      <c r="AH646" s="297"/>
      <c r="AI646" s="297"/>
      <c r="AJ646" s="297"/>
      <c r="AK646" s="297"/>
      <c r="AL646" s="297"/>
      <c r="AM646" s="297"/>
    </row>
    <row r="647" spans="20:39" ht="12.75" hidden="1">
      <c r="T647" s="320"/>
      <c r="AB647" s="297"/>
      <c r="AC647" s="297"/>
      <c r="AD647" s="297"/>
      <c r="AE647" s="297"/>
      <c r="AF647" s="297"/>
      <c r="AG647" s="297"/>
      <c r="AH647" s="297"/>
      <c r="AI647" s="297"/>
      <c r="AJ647" s="297"/>
      <c r="AK647" s="297"/>
      <c r="AL647" s="297"/>
      <c r="AM647" s="297"/>
    </row>
    <row r="648" spans="20:39" ht="12.75" hidden="1">
      <c r="T648" s="320"/>
      <c r="AB648" s="297"/>
      <c r="AC648" s="297"/>
      <c r="AD648" s="297"/>
      <c r="AE648" s="297"/>
      <c r="AF648" s="297"/>
      <c r="AG648" s="297"/>
      <c r="AH648" s="297"/>
      <c r="AI648" s="297"/>
      <c r="AJ648" s="297"/>
      <c r="AK648" s="297"/>
      <c r="AL648" s="297"/>
      <c r="AM648" s="297"/>
    </row>
    <row r="649" spans="20:39" ht="12.75" hidden="1">
      <c r="T649" s="320"/>
      <c r="AB649" s="297"/>
      <c r="AC649" s="297"/>
      <c r="AD649" s="297"/>
      <c r="AE649" s="297"/>
      <c r="AF649" s="297"/>
      <c r="AG649" s="297"/>
      <c r="AH649" s="297"/>
      <c r="AI649" s="297"/>
      <c r="AJ649" s="297"/>
      <c r="AK649" s="297"/>
      <c r="AL649" s="297"/>
      <c r="AM649" s="297"/>
    </row>
    <row r="650" spans="20:39" ht="12.75" hidden="1">
      <c r="T650" s="320"/>
      <c r="AB650" s="297"/>
      <c r="AC650" s="297"/>
      <c r="AD650" s="297"/>
      <c r="AE650" s="297"/>
      <c r="AF650" s="297"/>
      <c r="AG650" s="297"/>
      <c r="AH650" s="297"/>
      <c r="AI650" s="297"/>
      <c r="AJ650" s="297"/>
      <c r="AK650" s="297"/>
      <c r="AL650" s="297"/>
      <c r="AM650" s="297"/>
    </row>
    <row r="651" spans="20:39" ht="12.75" hidden="1">
      <c r="T651" s="320"/>
      <c r="AB651" s="297"/>
      <c r="AC651" s="297"/>
      <c r="AD651" s="297"/>
      <c r="AE651" s="297"/>
      <c r="AF651" s="297"/>
      <c r="AG651" s="297"/>
      <c r="AH651" s="297"/>
      <c r="AI651" s="297"/>
      <c r="AJ651" s="297"/>
      <c r="AK651" s="297"/>
      <c r="AL651" s="297"/>
      <c r="AM651" s="297"/>
    </row>
    <row r="652" spans="20:39" ht="12.75" hidden="1">
      <c r="T652" s="320"/>
      <c r="AB652" s="297"/>
      <c r="AC652" s="297"/>
      <c r="AD652" s="297"/>
      <c r="AE652" s="297"/>
      <c r="AF652" s="297"/>
      <c r="AG652" s="297"/>
      <c r="AH652" s="297"/>
      <c r="AI652" s="297"/>
      <c r="AJ652" s="297"/>
      <c r="AK652" s="297"/>
      <c r="AL652" s="297"/>
      <c r="AM652" s="297"/>
    </row>
    <row r="653" spans="20:39" ht="12.75" hidden="1">
      <c r="T653" s="320"/>
      <c r="AB653" s="297"/>
      <c r="AC653" s="297"/>
      <c r="AD653" s="297"/>
      <c r="AE653" s="297"/>
      <c r="AF653" s="297"/>
      <c r="AG653" s="297"/>
      <c r="AH653" s="297"/>
      <c r="AI653" s="297"/>
      <c r="AJ653" s="297"/>
      <c r="AK653" s="297"/>
      <c r="AL653" s="297"/>
      <c r="AM653" s="297"/>
    </row>
    <row r="654" spans="20:39" ht="0.75" customHeight="1" hidden="1">
      <c r="T654" s="320"/>
      <c r="AB654" s="297"/>
      <c r="AC654" s="297"/>
      <c r="AD654" s="297"/>
      <c r="AE654" s="297"/>
      <c r="AF654" s="297"/>
      <c r="AG654" s="297"/>
      <c r="AH654" s="297"/>
      <c r="AI654" s="297"/>
      <c r="AJ654" s="297"/>
      <c r="AK654" s="297"/>
      <c r="AL654" s="297"/>
      <c r="AM654" s="297"/>
    </row>
    <row r="655" spans="20:39" ht="12.75" hidden="1">
      <c r="T655" s="320"/>
      <c r="AB655" s="297"/>
      <c r="AC655" s="297"/>
      <c r="AD655" s="297"/>
      <c r="AE655" s="297"/>
      <c r="AF655" s="297"/>
      <c r="AG655" s="297"/>
      <c r="AH655" s="297"/>
      <c r="AI655" s="297"/>
      <c r="AJ655" s="297"/>
      <c r="AK655" s="297"/>
      <c r="AL655" s="297"/>
      <c r="AM655" s="297"/>
    </row>
    <row r="656" spans="20:39" ht="12.75" hidden="1">
      <c r="T656" s="320"/>
      <c r="AB656" s="297"/>
      <c r="AC656" s="297"/>
      <c r="AD656" s="297"/>
      <c r="AE656" s="297"/>
      <c r="AF656" s="297"/>
      <c r="AG656" s="297"/>
      <c r="AH656" s="297"/>
      <c r="AI656" s="297"/>
      <c r="AJ656" s="297"/>
      <c r="AK656" s="297"/>
      <c r="AL656" s="297"/>
      <c r="AM656" s="297"/>
    </row>
    <row r="657" spans="20:39" ht="12.75" hidden="1">
      <c r="T657" s="320"/>
      <c r="AB657" s="297"/>
      <c r="AC657" s="297"/>
      <c r="AD657" s="297"/>
      <c r="AE657" s="297"/>
      <c r="AF657" s="297"/>
      <c r="AG657" s="297"/>
      <c r="AH657" s="297"/>
      <c r="AI657" s="297"/>
      <c r="AJ657" s="297"/>
      <c r="AK657" s="297"/>
      <c r="AL657" s="297"/>
      <c r="AM657" s="297"/>
    </row>
    <row r="658" spans="20:39" ht="12.75" hidden="1">
      <c r="T658" s="320"/>
      <c r="AB658" s="297"/>
      <c r="AC658" s="297"/>
      <c r="AD658" s="297"/>
      <c r="AE658" s="297"/>
      <c r="AF658" s="297"/>
      <c r="AG658" s="297"/>
      <c r="AH658" s="297"/>
      <c r="AI658" s="297"/>
      <c r="AJ658" s="297"/>
      <c r="AK658" s="297"/>
      <c r="AL658" s="297"/>
      <c r="AM658" s="297"/>
    </row>
    <row r="659" spans="20:39" ht="12.75" hidden="1">
      <c r="T659" s="320"/>
      <c r="AB659" s="297"/>
      <c r="AC659" s="297"/>
      <c r="AD659" s="297"/>
      <c r="AE659" s="297"/>
      <c r="AF659" s="297"/>
      <c r="AG659" s="297"/>
      <c r="AH659" s="297"/>
      <c r="AI659" s="297"/>
      <c r="AJ659" s="297"/>
      <c r="AK659" s="297"/>
      <c r="AL659" s="297"/>
      <c r="AM659" s="297"/>
    </row>
    <row r="660" spans="20:39" ht="12.75" hidden="1">
      <c r="T660" s="320"/>
      <c r="AB660" s="297"/>
      <c r="AC660" s="297"/>
      <c r="AD660" s="297"/>
      <c r="AE660" s="297"/>
      <c r="AF660" s="297"/>
      <c r="AG660" s="297"/>
      <c r="AH660" s="297"/>
      <c r="AI660" s="297"/>
      <c r="AJ660" s="297"/>
      <c r="AK660" s="297"/>
      <c r="AL660" s="297"/>
      <c r="AM660" s="297"/>
    </row>
    <row r="661" spans="20:39" ht="12.75" hidden="1">
      <c r="T661" s="320"/>
      <c r="AB661" s="297"/>
      <c r="AC661" s="297"/>
      <c r="AD661" s="297"/>
      <c r="AE661" s="297"/>
      <c r="AF661" s="297"/>
      <c r="AG661" s="297"/>
      <c r="AH661" s="297"/>
      <c r="AI661" s="297"/>
      <c r="AJ661" s="297"/>
      <c r="AK661" s="297"/>
      <c r="AL661" s="297"/>
      <c r="AM661" s="297"/>
    </row>
    <row r="662" spans="20:39" ht="12.75" hidden="1">
      <c r="T662" s="320"/>
      <c r="AB662" s="297"/>
      <c r="AC662" s="297"/>
      <c r="AD662" s="297"/>
      <c r="AE662" s="297"/>
      <c r="AF662" s="297"/>
      <c r="AG662" s="297"/>
      <c r="AH662" s="297"/>
      <c r="AI662" s="297"/>
      <c r="AJ662" s="297"/>
      <c r="AK662" s="297"/>
      <c r="AL662" s="297"/>
      <c r="AM662" s="297"/>
    </row>
    <row r="663" spans="20:39" ht="12.75" hidden="1">
      <c r="T663" s="320"/>
      <c r="AB663" s="297"/>
      <c r="AC663" s="297"/>
      <c r="AD663" s="297"/>
      <c r="AE663" s="297"/>
      <c r="AF663" s="297"/>
      <c r="AG663" s="297"/>
      <c r="AH663" s="297"/>
      <c r="AI663" s="297"/>
      <c r="AJ663" s="297"/>
      <c r="AK663" s="297"/>
      <c r="AL663" s="297"/>
      <c r="AM663" s="297"/>
    </row>
    <row r="664" spans="20:39" ht="12.75" hidden="1">
      <c r="T664" s="320"/>
      <c r="AB664" s="297"/>
      <c r="AC664" s="297"/>
      <c r="AD664" s="297"/>
      <c r="AE664" s="297"/>
      <c r="AF664" s="297"/>
      <c r="AG664" s="297"/>
      <c r="AH664" s="297"/>
      <c r="AI664" s="297"/>
      <c r="AJ664" s="297"/>
      <c r="AK664" s="297"/>
      <c r="AL664" s="297"/>
      <c r="AM664" s="297"/>
    </row>
    <row r="665" spans="20:39" ht="12.75" hidden="1">
      <c r="T665" s="320"/>
      <c r="AB665" s="297"/>
      <c r="AC665" s="297"/>
      <c r="AD665" s="297"/>
      <c r="AE665" s="297"/>
      <c r="AF665" s="297"/>
      <c r="AG665" s="297"/>
      <c r="AH665" s="297"/>
      <c r="AI665" s="297"/>
      <c r="AJ665" s="297"/>
      <c r="AK665" s="297"/>
      <c r="AL665" s="297"/>
      <c r="AM665" s="297"/>
    </row>
    <row r="666" spans="20:39" ht="12.75" hidden="1">
      <c r="T666" s="320"/>
      <c r="AB666" s="297"/>
      <c r="AC666" s="297"/>
      <c r="AD666" s="297"/>
      <c r="AE666" s="297"/>
      <c r="AF666" s="297"/>
      <c r="AG666" s="297"/>
      <c r="AH666" s="297"/>
      <c r="AI666" s="297"/>
      <c r="AJ666" s="297"/>
      <c r="AK666" s="297"/>
      <c r="AL666" s="297"/>
      <c r="AM666" s="297"/>
    </row>
    <row r="667" spans="20:39" ht="12.75" hidden="1">
      <c r="T667" s="320"/>
      <c r="AB667" s="297"/>
      <c r="AC667" s="297"/>
      <c r="AD667" s="297"/>
      <c r="AE667" s="297"/>
      <c r="AF667" s="297"/>
      <c r="AG667" s="297"/>
      <c r="AH667" s="297"/>
      <c r="AI667" s="297"/>
      <c r="AJ667" s="297"/>
      <c r="AK667" s="297"/>
      <c r="AL667" s="297"/>
      <c r="AM667" s="297"/>
    </row>
    <row r="668" spans="20:39" ht="12.75" hidden="1">
      <c r="T668" s="320"/>
      <c r="AB668" s="297"/>
      <c r="AC668" s="297"/>
      <c r="AD668" s="297"/>
      <c r="AE668" s="297"/>
      <c r="AF668" s="297"/>
      <c r="AG668" s="297"/>
      <c r="AH668" s="297"/>
      <c r="AI668" s="297"/>
      <c r="AJ668" s="297"/>
      <c r="AK668" s="297"/>
      <c r="AL668" s="297"/>
      <c r="AM668" s="297"/>
    </row>
    <row r="669" spans="20:39" ht="11.25" customHeight="1" hidden="1">
      <c r="T669" s="320"/>
      <c r="AB669" s="297"/>
      <c r="AC669" s="297"/>
      <c r="AD669" s="297"/>
      <c r="AE669" s="297"/>
      <c r="AF669" s="297"/>
      <c r="AG669" s="297"/>
      <c r="AH669" s="297"/>
      <c r="AI669" s="297"/>
      <c r="AJ669" s="297"/>
      <c r="AK669" s="297"/>
      <c r="AL669" s="297"/>
      <c r="AM669" s="297"/>
    </row>
    <row r="670" spans="20:39" ht="12.75" hidden="1">
      <c r="T670" s="320"/>
      <c r="AB670" s="297"/>
      <c r="AC670" s="297"/>
      <c r="AD670" s="297"/>
      <c r="AE670" s="297"/>
      <c r="AF670" s="297"/>
      <c r="AG670" s="297"/>
      <c r="AH670" s="297"/>
      <c r="AI670" s="297"/>
      <c r="AJ670" s="297"/>
      <c r="AK670" s="297"/>
      <c r="AL670" s="297"/>
      <c r="AM670" s="297"/>
    </row>
    <row r="671" spans="20:39" ht="12.75" hidden="1">
      <c r="T671" s="320"/>
      <c r="AB671" s="297"/>
      <c r="AC671" s="297"/>
      <c r="AD671" s="297"/>
      <c r="AE671" s="297"/>
      <c r="AF671" s="297"/>
      <c r="AG671" s="297"/>
      <c r="AH671" s="297"/>
      <c r="AI671" s="297"/>
      <c r="AJ671" s="297"/>
      <c r="AK671" s="297"/>
      <c r="AL671" s="297"/>
      <c r="AM671" s="297"/>
    </row>
    <row r="672" spans="20:39" ht="12.75" hidden="1">
      <c r="T672" s="320"/>
      <c r="AB672" s="297"/>
      <c r="AC672" s="297"/>
      <c r="AD672" s="297"/>
      <c r="AE672" s="297"/>
      <c r="AF672" s="297"/>
      <c r="AG672" s="297"/>
      <c r="AH672" s="297"/>
      <c r="AI672" s="297"/>
      <c r="AJ672" s="297"/>
      <c r="AK672" s="297"/>
      <c r="AL672" s="297"/>
      <c r="AM672" s="297"/>
    </row>
    <row r="673" spans="20:39" ht="12.75" hidden="1">
      <c r="T673" s="320"/>
      <c r="AB673" s="297"/>
      <c r="AC673" s="297"/>
      <c r="AD673" s="297"/>
      <c r="AE673" s="297"/>
      <c r="AF673" s="297"/>
      <c r="AG673" s="297"/>
      <c r="AH673" s="297"/>
      <c r="AI673" s="297"/>
      <c r="AJ673" s="297"/>
      <c r="AK673" s="297"/>
      <c r="AL673" s="297"/>
      <c r="AM673" s="297"/>
    </row>
    <row r="674" spans="20:39" ht="12.75" hidden="1">
      <c r="T674" s="320"/>
      <c r="AB674" s="297"/>
      <c r="AC674" s="297"/>
      <c r="AD674" s="297"/>
      <c r="AE674" s="297"/>
      <c r="AF674" s="297"/>
      <c r="AG674" s="297"/>
      <c r="AH674" s="297"/>
      <c r="AI674" s="297"/>
      <c r="AJ674" s="297"/>
      <c r="AK674" s="297"/>
      <c r="AL674" s="297"/>
      <c r="AM674" s="297"/>
    </row>
    <row r="675" spans="20:39" ht="12.75" hidden="1">
      <c r="T675" s="320"/>
      <c r="AB675" s="297"/>
      <c r="AC675" s="297"/>
      <c r="AD675" s="297"/>
      <c r="AE675" s="297"/>
      <c r="AF675" s="297"/>
      <c r="AG675" s="297"/>
      <c r="AH675" s="297"/>
      <c r="AI675" s="297"/>
      <c r="AJ675" s="297"/>
      <c r="AK675" s="297"/>
      <c r="AL675" s="297"/>
      <c r="AM675" s="297"/>
    </row>
    <row r="676" spans="20:39" ht="12.75" hidden="1">
      <c r="T676" s="320"/>
      <c r="AB676" s="297"/>
      <c r="AC676" s="297"/>
      <c r="AD676" s="297"/>
      <c r="AE676" s="297"/>
      <c r="AF676" s="297"/>
      <c r="AG676" s="297"/>
      <c r="AH676" s="297"/>
      <c r="AI676" s="297"/>
      <c r="AJ676" s="297"/>
      <c r="AK676" s="297"/>
      <c r="AL676" s="297"/>
      <c r="AM676" s="297"/>
    </row>
    <row r="677" spans="20:39" ht="12.75" hidden="1">
      <c r="T677" s="320"/>
      <c r="AB677" s="297"/>
      <c r="AC677" s="297"/>
      <c r="AD677" s="297"/>
      <c r="AE677" s="297"/>
      <c r="AF677" s="297"/>
      <c r="AG677" s="297"/>
      <c r="AH677" s="297"/>
      <c r="AI677" s="297"/>
      <c r="AJ677" s="297"/>
      <c r="AK677" s="297"/>
      <c r="AL677" s="297"/>
      <c r="AM677" s="297"/>
    </row>
    <row r="678" spans="20:39" ht="12.75" hidden="1">
      <c r="T678" s="320"/>
      <c r="AB678" s="297"/>
      <c r="AC678" s="297"/>
      <c r="AD678" s="297"/>
      <c r="AE678" s="297"/>
      <c r="AF678" s="297"/>
      <c r="AG678" s="297"/>
      <c r="AH678" s="297"/>
      <c r="AI678" s="297"/>
      <c r="AJ678" s="297"/>
      <c r="AK678" s="297"/>
      <c r="AL678" s="297"/>
      <c r="AM678" s="297"/>
    </row>
    <row r="679" spans="20:39" ht="12.75" hidden="1">
      <c r="T679" s="320"/>
      <c r="AB679" s="297"/>
      <c r="AC679" s="297"/>
      <c r="AD679" s="297"/>
      <c r="AE679" s="297"/>
      <c r="AF679" s="297"/>
      <c r="AG679" s="297"/>
      <c r="AH679" s="297"/>
      <c r="AI679" s="297"/>
      <c r="AJ679" s="297"/>
      <c r="AK679" s="297"/>
      <c r="AL679" s="297"/>
      <c r="AM679" s="297"/>
    </row>
    <row r="680" spans="20:39" ht="12.75" hidden="1">
      <c r="T680" s="320"/>
      <c r="AB680" s="297"/>
      <c r="AC680" s="297"/>
      <c r="AD680" s="297"/>
      <c r="AE680" s="297"/>
      <c r="AF680" s="297"/>
      <c r="AG680" s="297"/>
      <c r="AH680" s="297"/>
      <c r="AI680" s="297"/>
      <c r="AJ680" s="297"/>
      <c r="AK680" s="297"/>
      <c r="AL680" s="297"/>
      <c r="AM680" s="297"/>
    </row>
    <row r="681" spans="20:39" ht="12.75" hidden="1">
      <c r="T681" s="320"/>
      <c r="AB681" s="297"/>
      <c r="AC681" s="297"/>
      <c r="AD681" s="297"/>
      <c r="AE681" s="297"/>
      <c r="AF681" s="297"/>
      <c r="AG681" s="297"/>
      <c r="AH681" s="297"/>
      <c r="AI681" s="297"/>
      <c r="AJ681" s="297"/>
      <c r="AK681" s="297"/>
      <c r="AL681" s="297"/>
      <c r="AM681" s="297"/>
    </row>
    <row r="682" spans="20:39" ht="12.75" hidden="1">
      <c r="T682" s="320"/>
      <c r="AB682" s="297"/>
      <c r="AC682" s="297"/>
      <c r="AD682" s="297"/>
      <c r="AE682" s="297"/>
      <c r="AF682" s="297"/>
      <c r="AG682" s="297"/>
      <c r="AH682" s="297"/>
      <c r="AI682" s="297"/>
      <c r="AJ682" s="297"/>
      <c r="AK682" s="297"/>
      <c r="AL682" s="297"/>
      <c r="AM682" s="297"/>
    </row>
    <row r="683" spans="20:39" ht="12.75" hidden="1">
      <c r="T683" s="320"/>
      <c r="AB683" s="297"/>
      <c r="AC683" s="297"/>
      <c r="AD683" s="297"/>
      <c r="AE683" s="297"/>
      <c r="AF683" s="297"/>
      <c r="AG683" s="297"/>
      <c r="AH683" s="297"/>
      <c r="AI683" s="297"/>
      <c r="AJ683" s="297"/>
      <c r="AK683" s="297"/>
      <c r="AL683" s="297"/>
      <c r="AM683" s="297"/>
    </row>
    <row r="684" spans="20:39" ht="12.75" hidden="1">
      <c r="T684" s="320"/>
      <c r="AB684" s="297"/>
      <c r="AC684" s="297"/>
      <c r="AD684" s="297"/>
      <c r="AE684" s="297"/>
      <c r="AF684" s="297"/>
      <c r="AG684" s="297"/>
      <c r="AH684" s="297"/>
      <c r="AI684" s="297"/>
      <c r="AJ684" s="297"/>
      <c r="AK684" s="297"/>
      <c r="AL684" s="297"/>
      <c r="AM684" s="297"/>
    </row>
    <row r="685" spans="20:39" ht="12.75" hidden="1">
      <c r="T685" s="320"/>
      <c r="AB685" s="297"/>
      <c r="AC685" s="297"/>
      <c r="AD685" s="297"/>
      <c r="AE685" s="297"/>
      <c r="AF685" s="297"/>
      <c r="AG685" s="297"/>
      <c r="AH685" s="297"/>
      <c r="AI685" s="297"/>
      <c r="AJ685" s="297"/>
      <c r="AK685" s="297"/>
      <c r="AL685" s="297"/>
      <c r="AM685" s="297"/>
    </row>
    <row r="686" spans="20:39" ht="12.75" hidden="1">
      <c r="T686" s="320"/>
      <c r="AB686" s="297"/>
      <c r="AC686" s="297"/>
      <c r="AD686" s="297"/>
      <c r="AE686" s="297"/>
      <c r="AF686" s="297"/>
      <c r="AG686" s="297"/>
      <c r="AH686" s="297"/>
      <c r="AI686" s="297"/>
      <c r="AJ686" s="297"/>
      <c r="AK686" s="297"/>
      <c r="AL686" s="297"/>
      <c r="AM686" s="297"/>
    </row>
    <row r="687" spans="20:39" ht="12.75" hidden="1">
      <c r="T687" s="320"/>
      <c r="AB687" s="292"/>
      <c r="AC687" s="292"/>
      <c r="AD687" s="292"/>
      <c r="AE687" s="292"/>
      <c r="AF687" s="292"/>
      <c r="AG687" s="292"/>
      <c r="AH687" s="292"/>
      <c r="AI687" s="292"/>
      <c r="AJ687" s="292"/>
      <c r="AK687" s="292"/>
      <c r="AL687" s="292"/>
      <c r="AM687" s="297"/>
    </row>
    <row r="688" spans="20:39" ht="3.75" customHeight="1" hidden="1">
      <c r="T688" s="320"/>
      <c r="AB688" s="297"/>
      <c r="AC688" s="297"/>
      <c r="AD688" s="297"/>
      <c r="AE688" s="297"/>
      <c r="AF688" s="297"/>
      <c r="AG688" s="297"/>
      <c r="AH688" s="297"/>
      <c r="AI688" s="297"/>
      <c r="AJ688" s="297"/>
      <c r="AK688" s="297"/>
      <c r="AL688" s="297"/>
      <c r="AM688" s="297"/>
    </row>
    <row r="689" spans="20:39" ht="12.75" hidden="1">
      <c r="T689" s="320"/>
      <c r="AB689" s="297"/>
      <c r="AC689" s="297"/>
      <c r="AD689" s="297"/>
      <c r="AE689" s="297"/>
      <c r="AF689" s="297"/>
      <c r="AG689" s="297"/>
      <c r="AH689" s="297"/>
      <c r="AI689" s="297"/>
      <c r="AJ689" s="297"/>
      <c r="AK689" s="297"/>
      <c r="AL689" s="297"/>
      <c r="AM689" s="297"/>
    </row>
    <row r="690" spans="20:39" ht="12.75" hidden="1">
      <c r="T690" s="320"/>
      <c r="AB690" s="297"/>
      <c r="AC690" s="297"/>
      <c r="AD690" s="297"/>
      <c r="AE690" s="297"/>
      <c r="AF690" s="297"/>
      <c r="AG690" s="297"/>
      <c r="AH690" s="297"/>
      <c r="AI690" s="297"/>
      <c r="AJ690" s="297"/>
      <c r="AK690" s="297"/>
      <c r="AL690" s="297"/>
      <c r="AM690" s="297"/>
    </row>
    <row r="691" spans="20:39" ht="12.75" hidden="1">
      <c r="T691" s="320"/>
      <c r="AB691" s="297"/>
      <c r="AC691" s="297"/>
      <c r="AD691" s="297"/>
      <c r="AE691" s="297"/>
      <c r="AF691" s="297"/>
      <c r="AG691" s="297"/>
      <c r="AH691" s="297"/>
      <c r="AI691" s="297"/>
      <c r="AJ691" s="297"/>
      <c r="AK691" s="297"/>
      <c r="AL691" s="297"/>
      <c r="AM691" s="297"/>
    </row>
    <row r="692" spans="20:39" ht="12.75" hidden="1">
      <c r="T692" s="320"/>
      <c r="AB692" s="297"/>
      <c r="AC692" s="297"/>
      <c r="AD692" s="297"/>
      <c r="AE692" s="297"/>
      <c r="AF692" s="297"/>
      <c r="AG692" s="297"/>
      <c r="AH692" s="297"/>
      <c r="AI692" s="297"/>
      <c r="AJ692" s="297"/>
      <c r="AK692" s="297"/>
      <c r="AL692" s="297"/>
      <c r="AM692" s="297"/>
    </row>
    <row r="693" spans="20:39" ht="12.75" hidden="1">
      <c r="T693" s="320"/>
      <c r="AB693" s="292"/>
      <c r="AC693" s="292"/>
      <c r="AD693" s="292"/>
      <c r="AE693" s="292"/>
      <c r="AF693" s="292"/>
      <c r="AG693" s="292"/>
      <c r="AH693" s="292"/>
      <c r="AI693" s="292"/>
      <c r="AJ693" s="292"/>
      <c r="AK693" s="292"/>
      <c r="AL693" s="292"/>
      <c r="AM693" s="297"/>
    </row>
    <row r="694" spans="20:39" ht="12.75" hidden="1">
      <c r="T694" s="320"/>
      <c r="AB694" s="297"/>
      <c r="AC694" s="297"/>
      <c r="AD694" s="297"/>
      <c r="AE694" s="297"/>
      <c r="AF694" s="297"/>
      <c r="AG694" s="297"/>
      <c r="AH694" s="297"/>
      <c r="AI694" s="297"/>
      <c r="AJ694" s="297"/>
      <c r="AK694" s="297"/>
      <c r="AL694" s="297"/>
      <c r="AM694" s="297"/>
    </row>
    <row r="695" spans="20:39" ht="12.75" hidden="1">
      <c r="T695" s="320"/>
      <c r="AB695" s="297"/>
      <c r="AC695" s="297"/>
      <c r="AD695" s="297"/>
      <c r="AE695" s="297"/>
      <c r="AF695" s="297"/>
      <c r="AG695" s="297"/>
      <c r="AH695" s="297"/>
      <c r="AI695" s="297"/>
      <c r="AJ695" s="297"/>
      <c r="AK695" s="297"/>
      <c r="AL695" s="297"/>
      <c r="AM695" s="297"/>
    </row>
    <row r="696" spans="20:39" ht="12.75" hidden="1">
      <c r="T696" s="320"/>
      <c r="AB696" s="297"/>
      <c r="AC696" s="297"/>
      <c r="AD696" s="297"/>
      <c r="AE696" s="297"/>
      <c r="AF696" s="297"/>
      <c r="AG696" s="297"/>
      <c r="AH696" s="297"/>
      <c r="AI696" s="297"/>
      <c r="AJ696" s="297"/>
      <c r="AK696" s="297"/>
      <c r="AL696" s="297"/>
      <c r="AM696" s="297"/>
    </row>
    <row r="697" spans="20:39" ht="12.75" hidden="1">
      <c r="T697" s="320"/>
      <c r="AB697" s="297"/>
      <c r="AC697" s="297"/>
      <c r="AD697" s="297"/>
      <c r="AE697" s="297"/>
      <c r="AF697" s="297"/>
      <c r="AG697" s="297"/>
      <c r="AH697" s="297"/>
      <c r="AI697" s="297"/>
      <c r="AJ697" s="297"/>
      <c r="AK697" s="297"/>
      <c r="AL697" s="297"/>
      <c r="AM697" s="297"/>
    </row>
    <row r="698" spans="20:39" ht="12.75" hidden="1">
      <c r="T698" s="320"/>
      <c r="AB698" s="297"/>
      <c r="AC698" s="297"/>
      <c r="AD698" s="297"/>
      <c r="AE698" s="297"/>
      <c r="AF698" s="297"/>
      <c r="AG698" s="297"/>
      <c r="AH698" s="297"/>
      <c r="AI698" s="297"/>
      <c r="AJ698" s="297"/>
      <c r="AK698" s="297"/>
      <c r="AL698" s="297"/>
      <c r="AM698" s="297"/>
    </row>
    <row r="699" spans="20:39" ht="12.75" hidden="1">
      <c r="T699" s="320"/>
      <c r="AB699" s="292"/>
      <c r="AC699" s="292"/>
      <c r="AD699" s="292"/>
      <c r="AE699" s="292"/>
      <c r="AF699" s="292"/>
      <c r="AG699" s="292"/>
      <c r="AH699" s="292"/>
      <c r="AI699" s="292"/>
      <c r="AJ699" s="292"/>
      <c r="AK699" s="292"/>
      <c r="AL699" s="292"/>
      <c r="AM699" s="297"/>
    </row>
    <row r="700" spans="20:39" ht="12.75" hidden="1">
      <c r="T700" s="320"/>
      <c r="AB700" s="297"/>
      <c r="AC700" s="297"/>
      <c r="AD700" s="297"/>
      <c r="AE700" s="297"/>
      <c r="AF700" s="297"/>
      <c r="AG700" s="297"/>
      <c r="AH700" s="297"/>
      <c r="AI700" s="297"/>
      <c r="AJ700" s="297"/>
      <c r="AK700" s="297"/>
      <c r="AL700" s="297"/>
      <c r="AM700" s="297"/>
    </row>
    <row r="701" spans="20:39" ht="12.75" hidden="1">
      <c r="T701" s="320"/>
      <c r="AB701" s="297"/>
      <c r="AC701" s="297"/>
      <c r="AD701" s="297"/>
      <c r="AE701" s="297"/>
      <c r="AF701" s="297"/>
      <c r="AG701" s="297"/>
      <c r="AH701" s="297"/>
      <c r="AI701" s="297"/>
      <c r="AJ701" s="297"/>
      <c r="AK701" s="297"/>
      <c r="AL701" s="297"/>
      <c r="AM701" s="297"/>
    </row>
    <row r="702" spans="20:39" ht="12.75" hidden="1">
      <c r="T702" s="320"/>
      <c r="AB702" s="297"/>
      <c r="AC702" s="297"/>
      <c r="AD702" s="297"/>
      <c r="AE702" s="297"/>
      <c r="AF702" s="297"/>
      <c r="AG702" s="297"/>
      <c r="AH702" s="297"/>
      <c r="AI702" s="297"/>
      <c r="AJ702" s="297"/>
      <c r="AK702" s="297"/>
      <c r="AL702" s="297"/>
      <c r="AM702" s="297"/>
    </row>
    <row r="703" spans="20:39" ht="12.75" hidden="1">
      <c r="T703" s="320"/>
      <c r="AB703" s="297"/>
      <c r="AC703" s="297"/>
      <c r="AD703" s="297"/>
      <c r="AE703" s="297"/>
      <c r="AF703" s="297"/>
      <c r="AG703" s="297"/>
      <c r="AH703" s="297"/>
      <c r="AI703" s="297"/>
      <c r="AJ703" s="297"/>
      <c r="AK703" s="297"/>
      <c r="AL703" s="297"/>
      <c r="AM703" s="297"/>
    </row>
    <row r="704" spans="20:39" ht="12.75" hidden="1">
      <c r="T704" s="320"/>
      <c r="AB704" s="297"/>
      <c r="AC704" s="297"/>
      <c r="AD704" s="297"/>
      <c r="AE704" s="297"/>
      <c r="AF704" s="297"/>
      <c r="AG704" s="297"/>
      <c r="AH704" s="297"/>
      <c r="AI704" s="297"/>
      <c r="AJ704" s="297"/>
      <c r="AK704" s="297"/>
      <c r="AL704" s="297"/>
      <c r="AM704" s="297"/>
    </row>
    <row r="705" spans="20:39" ht="12.75" hidden="1">
      <c r="T705" s="320"/>
      <c r="AB705" s="297"/>
      <c r="AC705" s="297"/>
      <c r="AD705" s="297"/>
      <c r="AE705" s="297"/>
      <c r="AF705" s="297"/>
      <c r="AG705" s="297"/>
      <c r="AH705" s="297"/>
      <c r="AI705" s="297"/>
      <c r="AJ705" s="297"/>
      <c r="AK705" s="297"/>
      <c r="AL705" s="297"/>
      <c r="AM705" s="297"/>
    </row>
    <row r="706" spans="20:39" ht="12.75" hidden="1">
      <c r="T706" s="320"/>
      <c r="AB706" s="297"/>
      <c r="AC706" s="297"/>
      <c r="AD706" s="297"/>
      <c r="AE706" s="297"/>
      <c r="AF706" s="297"/>
      <c r="AG706" s="297"/>
      <c r="AH706" s="297"/>
      <c r="AI706" s="297"/>
      <c r="AJ706" s="297"/>
      <c r="AK706" s="297"/>
      <c r="AL706" s="297"/>
      <c r="AM706" s="297"/>
    </row>
    <row r="707" spans="20:39" ht="12.75" hidden="1">
      <c r="T707" s="320"/>
      <c r="AB707" s="297"/>
      <c r="AC707" s="297"/>
      <c r="AD707" s="297"/>
      <c r="AE707" s="297"/>
      <c r="AF707" s="297"/>
      <c r="AG707" s="297"/>
      <c r="AH707" s="297"/>
      <c r="AI707" s="297"/>
      <c r="AJ707" s="297"/>
      <c r="AK707" s="297"/>
      <c r="AL707" s="297"/>
      <c r="AM707" s="297"/>
    </row>
    <row r="708" spans="20:39" ht="5.25" customHeight="1" hidden="1">
      <c r="T708" s="320"/>
      <c r="AB708" s="297"/>
      <c r="AC708" s="297"/>
      <c r="AD708" s="297"/>
      <c r="AE708" s="297"/>
      <c r="AF708" s="297"/>
      <c r="AG708" s="297"/>
      <c r="AH708" s="297"/>
      <c r="AI708" s="297"/>
      <c r="AJ708" s="297"/>
      <c r="AK708" s="297"/>
      <c r="AL708" s="297"/>
      <c r="AM708" s="297"/>
    </row>
    <row r="709" spans="20:39" ht="12.75" hidden="1">
      <c r="T709" s="320"/>
      <c r="AB709" s="297"/>
      <c r="AC709" s="297"/>
      <c r="AD709" s="297"/>
      <c r="AE709" s="297"/>
      <c r="AF709" s="297"/>
      <c r="AG709" s="297"/>
      <c r="AH709" s="297"/>
      <c r="AI709" s="297"/>
      <c r="AJ709" s="297"/>
      <c r="AK709" s="297"/>
      <c r="AL709" s="297"/>
      <c r="AM709" s="297"/>
    </row>
    <row r="710" spans="20:39" ht="12.75" hidden="1">
      <c r="T710" s="320"/>
      <c r="AB710" s="297"/>
      <c r="AC710" s="297"/>
      <c r="AD710" s="297"/>
      <c r="AE710" s="297"/>
      <c r="AF710" s="297"/>
      <c r="AG710" s="297"/>
      <c r="AH710" s="297"/>
      <c r="AI710" s="297"/>
      <c r="AJ710" s="297"/>
      <c r="AK710" s="297"/>
      <c r="AL710" s="297"/>
      <c r="AM710" s="297"/>
    </row>
    <row r="711" spans="20:39" ht="12.75" hidden="1">
      <c r="T711" s="320"/>
      <c r="AB711" s="297"/>
      <c r="AC711" s="297"/>
      <c r="AD711" s="297"/>
      <c r="AE711" s="297"/>
      <c r="AF711" s="297"/>
      <c r="AG711" s="297"/>
      <c r="AH711" s="297"/>
      <c r="AI711" s="297"/>
      <c r="AJ711" s="297"/>
      <c r="AK711" s="297"/>
      <c r="AL711" s="297"/>
      <c r="AM711" s="297"/>
    </row>
    <row r="712" spans="20:39" ht="12.75" hidden="1">
      <c r="T712" s="320"/>
      <c r="AB712" s="297"/>
      <c r="AC712" s="297"/>
      <c r="AD712" s="297"/>
      <c r="AE712" s="297"/>
      <c r="AF712" s="297"/>
      <c r="AG712" s="297"/>
      <c r="AH712" s="297"/>
      <c r="AI712" s="297"/>
      <c r="AJ712" s="297"/>
      <c r="AK712" s="297"/>
      <c r="AL712" s="297"/>
      <c r="AM712" s="297"/>
    </row>
    <row r="713" spans="20:39" ht="12.75" hidden="1">
      <c r="T713" s="320"/>
      <c r="AB713" s="297"/>
      <c r="AC713" s="297"/>
      <c r="AD713" s="297"/>
      <c r="AE713" s="297"/>
      <c r="AF713" s="297"/>
      <c r="AG713" s="297"/>
      <c r="AH713" s="297"/>
      <c r="AI713" s="297"/>
      <c r="AJ713" s="297"/>
      <c r="AK713" s="297"/>
      <c r="AL713" s="297"/>
      <c r="AM713" s="297"/>
    </row>
    <row r="714" spans="20:39" ht="12.75" hidden="1">
      <c r="T714" s="320"/>
      <c r="AB714" s="297"/>
      <c r="AC714" s="297"/>
      <c r="AD714" s="297"/>
      <c r="AE714" s="297"/>
      <c r="AF714" s="297"/>
      <c r="AG714" s="297"/>
      <c r="AH714" s="297"/>
      <c r="AI714" s="297"/>
      <c r="AJ714" s="297"/>
      <c r="AK714" s="297"/>
      <c r="AL714" s="297"/>
      <c r="AM714" s="297"/>
    </row>
    <row r="715" spans="20:39" ht="12.75" hidden="1">
      <c r="T715" s="320"/>
      <c r="AB715" s="297"/>
      <c r="AC715" s="297"/>
      <c r="AD715" s="297"/>
      <c r="AE715" s="297"/>
      <c r="AF715" s="297"/>
      <c r="AG715" s="297"/>
      <c r="AH715" s="297"/>
      <c r="AI715" s="297"/>
      <c r="AJ715" s="297"/>
      <c r="AK715" s="297"/>
      <c r="AL715" s="297"/>
      <c r="AM715" s="297"/>
    </row>
    <row r="716" spans="20:39" ht="12.75" hidden="1">
      <c r="T716" s="320"/>
      <c r="AB716" s="297"/>
      <c r="AC716" s="297"/>
      <c r="AD716" s="297"/>
      <c r="AE716" s="297"/>
      <c r="AF716" s="297"/>
      <c r="AG716" s="297"/>
      <c r="AH716" s="297"/>
      <c r="AI716" s="297"/>
      <c r="AJ716" s="297"/>
      <c r="AK716" s="297"/>
      <c r="AL716" s="297"/>
      <c r="AM716" s="297"/>
    </row>
    <row r="717" spans="20:39" ht="12.75" hidden="1">
      <c r="T717" s="320"/>
      <c r="AB717" s="297"/>
      <c r="AC717" s="297"/>
      <c r="AD717" s="297"/>
      <c r="AE717" s="297"/>
      <c r="AF717" s="297"/>
      <c r="AG717" s="297"/>
      <c r="AH717" s="297"/>
      <c r="AI717" s="297"/>
      <c r="AJ717" s="297"/>
      <c r="AK717" s="297"/>
      <c r="AL717" s="297"/>
      <c r="AM717" s="297"/>
    </row>
    <row r="718" spans="20:39" ht="12.75" hidden="1">
      <c r="T718" s="320"/>
      <c r="AB718" s="297"/>
      <c r="AC718" s="297"/>
      <c r="AD718" s="297"/>
      <c r="AE718" s="297"/>
      <c r="AF718" s="297"/>
      <c r="AG718" s="297"/>
      <c r="AH718" s="297"/>
      <c r="AI718" s="297"/>
      <c r="AJ718" s="297"/>
      <c r="AK718" s="297"/>
      <c r="AL718" s="297"/>
      <c r="AM718" s="297"/>
    </row>
    <row r="719" spans="20:39" ht="12.75" hidden="1">
      <c r="T719" s="320"/>
      <c r="AB719" s="297"/>
      <c r="AC719" s="297"/>
      <c r="AD719" s="297"/>
      <c r="AE719" s="297"/>
      <c r="AF719" s="297"/>
      <c r="AG719" s="297"/>
      <c r="AH719" s="297"/>
      <c r="AI719" s="297"/>
      <c r="AJ719" s="297"/>
      <c r="AK719" s="297"/>
      <c r="AL719" s="297"/>
      <c r="AM719" s="297"/>
    </row>
    <row r="720" spans="20:39" ht="12.75" hidden="1">
      <c r="T720" s="320"/>
      <c r="AB720" s="297"/>
      <c r="AC720" s="297"/>
      <c r="AD720" s="297"/>
      <c r="AE720" s="297"/>
      <c r="AF720" s="297"/>
      <c r="AG720" s="297"/>
      <c r="AH720" s="297"/>
      <c r="AI720" s="297"/>
      <c r="AJ720" s="297"/>
      <c r="AK720" s="297"/>
      <c r="AL720" s="297"/>
      <c r="AM720" s="297"/>
    </row>
    <row r="721" spans="20:39" ht="12.75" hidden="1">
      <c r="T721" s="320"/>
      <c r="AB721" s="297"/>
      <c r="AC721" s="297"/>
      <c r="AD721" s="297"/>
      <c r="AE721" s="297"/>
      <c r="AF721" s="297"/>
      <c r="AG721" s="297"/>
      <c r="AH721" s="297"/>
      <c r="AI721" s="297"/>
      <c r="AJ721" s="297"/>
      <c r="AK721" s="297"/>
      <c r="AL721" s="297"/>
      <c r="AM721" s="297"/>
    </row>
    <row r="722" spans="20:39" ht="12.75" hidden="1">
      <c r="T722" s="320"/>
      <c r="AB722" s="297"/>
      <c r="AC722" s="297"/>
      <c r="AD722" s="297"/>
      <c r="AE722" s="297"/>
      <c r="AF722" s="297"/>
      <c r="AG722" s="297"/>
      <c r="AH722" s="297"/>
      <c r="AI722" s="297"/>
      <c r="AJ722" s="297"/>
      <c r="AK722" s="297"/>
      <c r="AL722" s="297"/>
      <c r="AM722" s="297"/>
    </row>
    <row r="723" spans="20:39" ht="12.75" hidden="1">
      <c r="T723" s="320"/>
      <c r="AB723" s="297"/>
      <c r="AC723" s="297"/>
      <c r="AD723" s="297"/>
      <c r="AE723" s="297"/>
      <c r="AF723" s="297"/>
      <c r="AG723" s="297"/>
      <c r="AH723" s="297"/>
      <c r="AI723" s="297"/>
      <c r="AJ723" s="297"/>
      <c r="AK723" s="297"/>
      <c r="AL723" s="297"/>
      <c r="AM723" s="297"/>
    </row>
    <row r="724" spans="20:39" ht="12.75" hidden="1">
      <c r="T724" s="320"/>
      <c r="AB724" s="297"/>
      <c r="AC724" s="297"/>
      <c r="AD724" s="297"/>
      <c r="AE724" s="297"/>
      <c r="AF724" s="297"/>
      <c r="AG724" s="297"/>
      <c r="AH724" s="297"/>
      <c r="AI724" s="297"/>
      <c r="AJ724" s="297"/>
      <c r="AK724" s="297"/>
      <c r="AL724" s="297"/>
      <c r="AM724" s="297"/>
    </row>
    <row r="725" spans="20:39" ht="12.75" hidden="1">
      <c r="T725" s="320"/>
      <c r="AB725" s="297"/>
      <c r="AC725" s="297"/>
      <c r="AD725" s="297"/>
      <c r="AE725" s="297"/>
      <c r="AF725" s="297"/>
      <c r="AG725" s="297"/>
      <c r="AH725" s="297"/>
      <c r="AI725" s="297"/>
      <c r="AJ725" s="297"/>
      <c r="AK725" s="297"/>
      <c r="AL725" s="297"/>
      <c r="AM725" s="297"/>
    </row>
    <row r="726" spans="20:39" ht="12.75" hidden="1">
      <c r="T726" s="320"/>
      <c r="AB726" s="292"/>
      <c r="AC726" s="292"/>
      <c r="AD726" s="292"/>
      <c r="AE726" s="292"/>
      <c r="AF726" s="292"/>
      <c r="AG726" s="292"/>
      <c r="AH726" s="292"/>
      <c r="AI726" s="292"/>
      <c r="AJ726" s="293"/>
      <c r="AK726" s="294"/>
      <c r="AL726" s="294"/>
      <c r="AM726" s="297"/>
    </row>
    <row r="727" spans="20:39" ht="1.5" customHeight="1" hidden="1">
      <c r="T727" s="320"/>
      <c r="AB727" s="297"/>
      <c r="AC727" s="297"/>
      <c r="AD727" s="297"/>
      <c r="AE727" s="297"/>
      <c r="AF727" s="297"/>
      <c r="AG727" s="297"/>
      <c r="AH727" s="297"/>
      <c r="AI727" s="297"/>
      <c r="AJ727" s="297"/>
      <c r="AK727" s="297"/>
      <c r="AL727" s="297"/>
      <c r="AM727" s="297"/>
    </row>
    <row r="728" spans="20:39" ht="12.75" hidden="1">
      <c r="T728" s="320"/>
      <c r="AB728" s="297"/>
      <c r="AC728" s="297"/>
      <c r="AD728" s="297"/>
      <c r="AE728" s="297"/>
      <c r="AF728" s="297"/>
      <c r="AG728" s="297"/>
      <c r="AH728" s="297"/>
      <c r="AI728" s="297"/>
      <c r="AJ728" s="297"/>
      <c r="AK728" s="297"/>
      <c r="AL728" s="297"/>
      <c r="AM728" s="297"/>
    </row>
    <row r="729" spans="20:39" ht="12.75" hidden="1">
      <c r="T729" s="320"/>
      <c r="AB729" s="297"/>
      <c r="AC729" s="297"/>
      <c r="AD729" s="297"/>
      <c r="AE729" s="297"/>
      <c r="AF729" s="297"/>
      <c r="AG729" s="297"/>
      <c r="AH729" s="297"/>
      <c r="AI729" s="297"/>
      <c r="AJ729" s="297"/>
      <c r="AK729" s="297"/>
      <c r="AL729" s="297"/>
      <c r="AM729" s="297"/>
    </row>
    <row r="730" spans="20:39" ht="12.75" hidden="1">
      <c r="T730" s="320"/>
      <c r="AB730" s="297"/>
      <c r="AC730" s="297"/>
      <c r="AD730" s="297"/>
      <c r="AE730" s="297"/>
      <c r="AF730" s="297"/>
      <c r="AG730" s="297"/>
      <c r="AH730" s="297"/>
      <c r="AI730" s="297"/>
      <c r="AJ730" s="297"/>
      <c r="AK730" s="297"/>
      <c r="AL730" s="297"/>
      <c r="AM730" s="297"/>
    </row>
    <row r="731" spans="20:39" ht="12.75" hidden="1">
      <c r="T731" s="320"/>
      <c r="AB731" s="297"/>
      <c r="AC731" s="297"/>
      <c r="AD731" s="297"/>
      <c r="AE731" s="297"/>
      <c r="AF731" s="297"/>
      <c r="AG731" s="297"/>
      <c r="AH731" s="297"/>
      <c r="AI731" s="297"/>
      <c r="AJ731" s="297"/>
      <c r="AK731" s="297"/>
      <c r="AL731" s="297"/>
      <c r="AM731" s="297"/>
    </row>
    <row r="732" spans="20:39" ht="12.75" hidden="1">
      <c r="T732" s="320"/>
      <c r="AB732" s="297"/>
      <c r="AC732" s="297"/>
      <c r="AD732" s="297"/>
      <c r="AE732" s="297"/>
      <c r="AF732" s="297"/>
      <c r="AG732" s="297"/>
      <c r="AH732" s="297"/>
      <c r="AI732" s="297"/>
      <c r="AJ732" s="297"/>
      <c r="AK732" s="297"/>
      <c r="AL732" s="297"/>
      <c r="AM732" s="297"/>
    </row>
    <row r="733" spans="20:39" ht="12.75" hidden="1">
      <c r="T733" s="320"/>
      <c r="AB733" s="297"/>
      <c r="AC733" s="297"/>
      <c r="AD733" s="297"/>
      <c r="AE733" s="297"/>
      <c r="AF733" s="297"/>
      <c r="AG733" s="297"/>
      <c r="AH733" s="297"/>
      <c r="AI733" s="297"/>
      <c r="AJ733" s="297"/>
      <c r="AK733" s="297"/>
      <c r="AL733" s="297"/>
      <c r="AM733" s="297"/>
    </row>
    <row r="734" spans="20:39" ht="12.75" hidden="1">
      <c r="T734" s="320"/>
      <c r="AB734" s="297"/>
      <c r="AC734" s="297"/>
      <c r="AD734" s="297"/>
      <c r="AE734" s="297"/>
      <c r="AF734" s="297"/>
      <c r="AG734" s="297"/>
      <c r="AH734" s="297"/>
      <c r="AI734" s="297"/>
      <c r="AJ734" s="297"/>
      <c r="AK734" s="297"/>
      <c r="AL734" s="297"/>
      <c r="AM734" s="297"/>
    </row>
    <row r="735" spans="20:39" ht="12.75" hidden="1">
      <c r="T735" s="320"/>
      <c r="AB735" s="297"/>
      <c r="AC735" s="297"/>
      <c r="AD735" s="297"/>
      <c r="AE735" s="297"/>
      <c r="AF735" s="297"/>
      <c r="AG735" s="297"/>
      <c r="AH735" s="297"/>
      <c r="AI735" s="297"/>
      <c r="AJ735" s="297"/>
      <c r="AK735" s="297"/>
      <c r="AL735" s="297"/>
      <c r="AM735" s="297"/>
    </row>
    <row r="736" spans="20:39" ht="12.75" hidden="1">
      <c r="T736" s="320"/>
      <c r="AB736" s="297"/>
      <c r="AC736" s="297"/>
      <c r="AD736" s="297"/>
      <c r="AE736" s="297"/>
      <c r="AF736" s="297"/>
      <c r="AG736" s="297"/>
      <c r="AH736" s="297"/>
      <c r="AI736" s="297"/>
      <c r="AJ736" s="297"/>
      <c r="AK736" s="297"/>
      <c r="AL736" s="297"/>
      <c r="AM736" s="297"/>
    </row>
    <row r="737" spans="20:39" ht="12.75" hidden="1">
      <c r="T737" s="320"/>
      <c r="AB737" s="297"/>
      <c r="AC737" s="297"/>
      <c r="AD737" s="297"/>
      <c r="AE737" s="297"/>
      <c r="AF737" s="297"/>
      <c r="AG737" s="297"/>
      <c r="AH737" s="297"/>
      <c r="AI737" s="297"/>
      <c r="AJ737" s="297"/>
      <c r="AK737" s="297"/>
      <c r="AL737" s="297"/>
      <c r="AM737" s="297"/>
    </row>
    <row r="738" spans="20:39" ht="12.75" hidden="1">
      <c r="T738" s="320"/>
      <c r="AB738" s="297"/>
      <c r="AC738" s="297"/>
      <c r="AD738" s="297"/>
      <c r="AE738" s="297"/>
      <c r="AF738" s="297"/>
      <c r="AG738" s="297"/>
      <c r="AH738" s="297"/>
      <c r="AI738" s="297"/>
      <c r="AJ738" s="297"/>
      <c r="AK738" s="297"/>
      <c r="AL738" s="297"/>
      <c r="AM738" s="297"/>
    </row>
    <row r="739" spans="20:39" ht="12.75" hidden="1">
      <c r="T739" s="320"/>
      <c r="AB739" s="297"/>
      <c r="AC739" s="297"/>
      <c r="AD739" s="297"/>
      <c r="AE739" s="297"/>
      <c r="AF739" s="297"/>
      <c r="AG739" s="297"/>
      <c r="AH739" s="297"/>
      <c r="AI739" s="297"/>
      <c r="AJ739" s="297"/>
      <c r="AK739" s="297"/>
      <c r="AL739" s="297"/>
      <c r="AM739" s="297"/>
    </row>
    <row r="740" spans="20:39" ht="12.75" hidden="1">
      <c r="T740" s="320"/>
      <c r="AB740" s="297"/>
      <c r="AC740" s="297"/>
      <c r="AD740" s="297"/>
      <c r="AE740" s="297"/>
      <c r="AF740" s="297"/>
      <c r="AG740" s="297"/>
      <c r="AH740" s="297"/>
      <c r="AI740" s="297"/>
      <c r="AJ740" s="297"/>
      <c r="AK740" s="297"/>
      <c r="AL740" s="297"/>
      <c r="AM740" s="297"/>
    </row>
    <row r="741" spans="20:39" ht="12.75" hidden="1">
      <c r="T741" s="320">
        <f>T458-48365540.96</f>
        <v>24030446.459999986</v>
      </c>
      <c r="AB741" s="297"/>
      <c r="AC741" s="297"/>
      <c r="AD741" s="297"/>
      <c r="AE741" s="297"/>
      <c r="AF741" s="297"/>
      <c r="AG741" s="297"/>
      <c r="AH741" s="297"/>
      <c r="AI741" s="297"/>
      <c r="AJ741" s="297"/>
      <c r="AK741" s="297"/>
      <c r="AL741" s="297"/>
      <c r="AM741" s="297"/>
    </row>
    <row r="742" spans="20:39" ht="0" customHeight="1" hidden="1">
      <c r="T742" s="320"/>
      <c r="AB742" s="297"/>
      <c r="AC742" s="297"/>
      <c r="AD742" s="297"/>
      <c r="AE742" s="297"/>
      <c r="AF742" s="297"/>
      <c r="AG742" s="297"/>
      <c r="AH742" s="297"/>
      <c r="AI742" s="297"/>
      <c r="AJ742" s="297"/>
      <c r="AK742" s="297"/>
      <c r="AL742" s="297"/>
      <c r="AM742" s="297"/>
    </row>
    <row r="743" spans="20:39" ht="12.75" hidden="1">
      <c r="T743" s="320"/>
      <c r="AB743" s="297"/>
      <c r="AC743" s="297"/>
      <c r="AD743" s="297"/>
      <c r="AE743" s="297"/>
      <c r="AF743" s="297"/>
      <c r="AG743" s="297"/>
      <c r="AH743" s="297"/>
      <c r="AI743" s="297"/>
      <c r="AJ743" s="297"/>
      <c r="AK743" s="297"/>
      <c r="AL743" s="297"/>
      <c r="AM743" s="297"/>
    </row>
    <row r="744" spans="20:39" ht="12.75" hidden="1">
      <c r="T744" s="320"/>
      <c r="AB744" s="297"/>
      <c r="AC744" s="297"/>
      <c r="AD744" s="297"/>
      <c r="AE744" s="297"/>
      <c r="AF744" s="297"/>
      <c r="AG744" s="297"/>
      <c r="AH744" s="297"/>
      <c r="AI744" s="297"/>
      <c r="AJ744" s="297"/>
      <c r="AK744" s="297"/>
      <c r="AL744" s="297"/>
      <c r="AM744" s="297"/>
    </row>
    <row r="745" spans="20:39" ht="12.75" hidden="1">
      <c r="T745" s="320">
        <f>T458-48365546</f>
        <v>24030441.419999987</v>
      </c>
      <c r="AB745" s="297"/>
      <c r="AC745" s="297"/>
      <c r="AD745" s="297"/>
      <c r="AE745" s="297"/>
      <c r="AF745" s="297"/>
      <c r="AG745" s="297"/>
      <c r="AH745" s="297"/>
      <c r="AI745" s="297"/>
      <c r="AJ745" s="297"/>
      <c r="AK745" s="297"/>
      <c r="AL745" s="297"/>
      <c r="AM745" s="297"/>
    </row>
    <row r="746" spans="20:39" ht="12.75">
      <c r="T746" s="320"/>
      <c r="AB746" s="297"/>
      <c r="AC746" s="297"/>
      <c r="AD746" s="297"/>
      <c r="AE746" s="297"/>
      <c r="AF746" s="297"/>
      <c r="AG746" s="297"/>
      <c r="AH746" s="297"/>
      <c r="AI746" s="297"/>
      <c r="AJ746" s="297"/>
      <c r="AK746" s="297"/>
      <c r="AL746" s="297"/>
      <c r="AM746" s="297"/>
    </row>
    <row r="747" spans="20:39" ht="12.75">
      <c r="T747" s="320">
        <f>T458-72395987.42</f>
        <v>0</v>
      </c>
      <c r="U747" s="511"/>
      <c r="V747" s="511"/>
      <c r="AB747" s="297"/>
      <c r="AC747" s="297"/>
      <c r="AD747" s="297"/>
      <c r="AE747" s="297"/>
      <c r="AF747" s="297"/>
      <c r="AG747" s="297"/>
      <c r="AH747" s="297"/>
      <c r="AI747" s="297"/>
      <c r="AJ747" s="297"/>
      <c r="AK747" s="297"/>
      <c r="AL747" s="297"/>
      <c r="AM747" s="297"/>
    </row>
    <row r="748" spans="20:39" ht="12.75">
      <c r="T748" s="320"/>
      <c r="U748" s="511">
        <f>U458-27432740</f>
        <v>0.3999999985098839</v>
      </c>
      <c r="V748" s="511">
        <f>V458-25847550</f>
        <v>0.3999999985098839</v>
      </c>
      <c r="AB748" s="297"/>
      <c r="AC748" s="297"/>
      <c r="AD748" s="297"/>
      <c r="AE748" s="297"/>
      <c r="AF748" s="297"/>
      <c r="AG748" s="297"/>
      <c r="AH748" s="297"/>
      <c r="AI748" s="297"/>
      <c r="AJ748" s="297"/>
      <c r="AK748" s="297"/>
      <c r="AL748" s="297"/>
      <c r="AM748" s="297"/>
    </row>
    <row r="749" spans="28:39" ht="12.75">
      <c r="AB749" s="297"/>
      <c r="AC749" s="297"/>
      <c r="AD749" s="297"/>
      <c r="AE749" s="297"/>
      <c r="AF749" s="297"/>
      <c r="AG749" s="297"/>
      <c r="AH749" s="297"/>
      <c r="AI749" s="297"/>
      <c r="AJ749" s="297"/>
      <c r="AK749" s="297"/>
      <c r="AL749" s="297"/>
      <c r="AM749" s="297"/>
    </row>
    <row r="750" spans="28:39" ht="12.75">
      <c r="AB750" s="297"/>
      <c r="AC750" s="297"/>
      <c r="AD750" s="297"/>
      <c r="AE750" s="297"/>
      <c r="AF750" s="297"/>
      <c r="AG750" s="297"/>
      <c r="AH750" s="297"/>
      <c r="AI750" s="297"/>
      <c r="AJ750" s="297"/>
      <c r="AK750" s="297"/>
      <c r="AL750" s="297"/>
      <c r="AM750" s="297"/>
    </row>
    <row r="764" spans="13:14" ht="12.75">
      <c r="M764" s="340"/>
      <c r="N764" s="341"/>
    </row>
  </sheetData>
  <sheetProtection/>
  <mergeCells count="26">
    <mergeCell ref="V6:W6"/>
    <mergeCell ref="X6:Z6"/>
    <mergeCell ref="M7:O7"/>
    <mergeCell ref="P7:R7"/>
    <mergeCell ref="V7:W7"/>
    <mergeCell ref="X7:Z7"/>
    <mergeCell ref="J13:N13"/>
    <mergeCell ref="U13:V13"/>
    <mergeCell ref="T13:T14"/>
    <mergeCell ref="M6:O6"/>
    <mergeCell ref="P6:R6"/>
    <mergeCell ref="AC13:AE13"/>
    <mergeCell ref="M10:O10"/>
    <mergeCell ref="P10:R10"/>
    <mergeCell ref="S10:U10"/>
    <mergeCell ref="A11:U11"/>
    <mergeCell ref="AC11:AE11"/>
    <mergeCell ref="A13:A14"/>
    <mergeCell ref="A70:A71"/>
    <mergeCell ref="A458:N458"/>
    <mergeCell ref="C81:I81"/>
    <mergeCell ref="C82:I82"/>
    <mergeCell ref="C83:I83"/>
    <mergeCell ref="C85:I85"/>
    <mergeCell ref="C86:I86"/>
    <mergeCell ref="C88:I88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Z21"/>
  <sheetViews>
    <sheetView zoomScale="63" zoomScaleNormal="63" zoomScalePageLayoutView="0" workbookViewId="0" topLeftCell="A1">
      <selection activeCell="B15" sqref="B15"/>
    </sheetView>
  </sheetViews>
  <sheetFormatPr defaultColWidth="9.25390625" defaultRowHeight="12.75"/>
  <cols>
    <col min="1" max="1" width="10.00390625" style="29" customWidth="1"/>
    <col min="2" max="2" width="18.25390625" style="28" customWidth="1"/>
    <col min="3" max="3" width="24.75390625" style="28" customWidth="1"/>
    <col min="4" max="4" width="9.50390625" style="28" hidden="1" customWidth="1"/>
    <col min="5" max="5" width="19.50390625" style="28" customWidth="1"/>
    <col min="6" max="6" width="11.50390625" style="28" hidden="1" customWidth="1"/>
    <col min="7" max="7" width="14.50390625" style="28" hidden="1" customWidth="1"/>
    <col min="8" max="8" width="17.25390625" style="28" customWidth="1"/>
    <col min="9" max="9" width="15.50390625" style="28" customWidth="1"/>
    <col min="10" max="10" width="17.50390625" style="28" customWidth="1"/>
    <col min="11" max="11" width="17.75390625" style="28" customWidth="1"/>
    <col min="12" max="16" width="9.25390625" style="28" hidden="1" customWidth="1"/>
    <col min="17" max="17" width="0.5" style="28" hidden="1" customWidth="1"/>
    <col min="18" max="21" width="9.25390625" style="28" hidden="1" customWidth="1"/>
    <col min="22" max="22" width="0.2421875" style="28" hidden="1" customWidth="1"/>
    <col min="23" max="23" width="15.50390625" style="28" hidden="1" customWidth="1"/>
    <col min="24" max="24" width="19.50390625" style="28" hidden="1" customWidth="1"/>
    <col min="25" max="25" width="9.25390625" style="28" hidden="1" customWidth="1"/>
    <col min="26" max="26" width="12.625" style="28" hidden="1" customWidth="1"/>
    <col min="27" max="16384" width="9.25390625" style="28" customWidth="1"/>
  </cols>
  <sheetData>
    <row r="1" ht="15">
      <c r="I1" s="105" t="s">
        <v>318</v>
      </c>
    </row>
    <row r="2" ht="15">
      <c r="I2" s="28" t="s">
        <v>239</v>
      </c>
    </row>
    <row r="3" ht="15">
      <c r="I3" s="119" t="s">
        <v>52</v>
      </c>
    </row>
    <row r="4" ht="15">
      <c r="I4" s="28" t="s">
        <v>314</v>
      </c>
    </row>
    <row r="6" spans="9:12" ht="15">
      <c r="I6" s="105" t="s">
        <v>96</v>
      </c>
      <c r="K6" s="549"/>
      <c r="L6" s="549"/>
    </row>
    <row r="7" spans="9:12" ht="15">
      <c r="I7" s="28" t="s">
        <v>239</v>
      </c>
      <c r="K7" s="549"/>
      <c r="L7" s="549"/>
    </row>
    <row r="8" spans="9:12" ht="15">
      <c r="I8" s="119" t="s">
        <v>52</v>
      </c>
      <c r="K8" s="117"/>
      <c r="L8" s="117"/>
    </row>
    <row r="9" spans="9:12" ht="15" customHeight="1">
      <c r="I9" s="28" t="s">
        <v>312</v>
      </c>
      <c r="K9" s="15"/>
      <c r="L9" s="15"/>
    </row>
    <row r="10" spans="2:21" ht="72" customHeight="1">
      <c r="B10" s="562" t="s">
        <v>319</v>
      </c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3"/>
      <c r="S10" s="563"/>
      <c r="T10" s="563"/>
      <c r="U10" s="563"/>
    </row>
    <row r="12" spans="2:11" ht="15.75" customHeight="1">
      <c r="B12" s="355"/>
      <c r="K12" s="344" t="s">
        <v>235</v>
      </c>
    </row>
    <row r="13" spans="1:11" ht="168.75" customHeight="1">
      <c r="A13" s="284" t="s">
        <v>8</v>
      </c>
      <c r="B13" s="286" t="s">
        <v>1</v>
      </c>
      <c r="C13" s="286" t="s">
        <v>44</v>
      </c>
      <c r="D13" s="287"/>
      <c r="E13" s="286" t="s">
        <v>11</v>
      </c>
      <c r="F13" s="286"/>
      <c r="G13" s="288"/>
      <c r="H13" s="286" t="s">
        <v>9</v>
      </c>
      <c r="I13" s="289" t="s">
        <v>2</v>
      </c>
      <c r="J13" s="289" t="s">
        <v>39</v>
      </c>
      <c r="K13" s="285" t="s">
        <v>45</v>
      </c>
    </row>
    <row r="14" spans="1:26" ht="42" customHeight="1">
      <c r="A14" s="523">
        <v>2017</v>
      </c>
      <c r="B14" s="342">
        <v>4559500</v>
      </c>
      <c r="C14" s="342">
        <v>51977407.83</v>
      </c>
      <c r="D14" s="342"/>
      <c r="E14" s="343">
        <v>8518699.23</v>
      </c>
      <c r="F14" s="342"/>
      <c r="G14" s="342"/>
      <c r="H14" s="342">
        <v>1033800</v>
      </c>
      <c r="I14" s="342">
        <v>189200</v>
      </c>
      <c r="J14" s="342">
        <v>15200</v>
      </c>
      <c r="K14" s="342">
        <f>B14+C14+E14+H14+I14+J14</f>
        <v>66293807.06</v>
      </c>
      <c r="Q14" s="28">
        <v>83914.2</v>
      </c>
      <c r="R14" s="28">
        <f>K14-Q14</f>
        <v>66209892.86</v>
      </c>
      <c r="S14" s="28" t="e">
        <f>#REF!+B14+#REF!+F14</f>
        <v>#REF!</v>
      </c>
      <c r="T14" s="28" t="e">
        <f>S14+#REF!+E14</f>
        <v>#REF!</v>
      </c>
      <c r="U14" s="28">
        <f>B14+H14</f>
        <v>5593300</v>
      </c>
      <c r="V14" s="28" t="e">
        <f>E14+#REF!</f>
        <v>#REF!</v>
      </c>
      <c r="W14" s="322">
        <f>K14+1186</f>
        <v>66294993.06</v>
      </c>
      <c r="X14" s="355">
        <v>1330000</v>
      </c>
      <c r="Y14" s="28">
        <v>66500</v>
      </c>
      <c r="Z14" s="355">
        <f>K14+X14+Y14</f>
        <v>67690307.06</v>
      </c>
    </row>
    <row r="15" spans="1:22" ht="30" customHeight="1">
      <c r="A15" s="523">
        <v>2018</v>
      </c>
      <c r="B15" s="342">
        <v>4226100</v>
      </c>
      <c r="C15" s="342">
        <v>18120540</v>
      </c>
      <c r="D15" s="342"/>
      <c r="E15" s="343">
        <v>953900</v>
      </c>
      <c r="F15" s="342"/>
      <c r="G15" s="342"/>
      <c r="H15" s="342">
        <v>1033800</v>
      </c>
      <c r="I15" s="342">
        <v>189200</v>
      </c>
      <c r="J15" s="342">
        <v>15200</v>
      </c>
      <c r="K15" s="342">
        <f>B15+C15+E15+H15+I15+J15</f>
        <v>24538740</v>
      </c>
      <c r="R15" s="28">
        <f>65109.8-66841.3</f>
        <v>-1731.5</v>
      </c>
      <c r="S15" s="28" t="e">
        <f>#REF!+B15+#REF!+F15</f>
        <v>#REF!</v>
      </c>
      <c r="T15" s="28" t="e">
        <f>S15+#REF!+E15</f>
        <v>#REF!</v>
      </c>
      <c r="U15" s="218">
        <f>B15+H15</f>
        <v>5259900</v>
      </c>
      <c r="V15" s="218" t="e">
        <f>E15+#REF!</f>
        <v>#REF!</v>
      </c>
    </row>
    <row r="16" spans="1:22" ht="33.75" customHeight="1">
      <c r="A16" s="523">
        <v>2019</v>
      </c>
      <c r="B16" s="342">
        <v>4239100</v>
      </c>
      <c r="C16" s="342">
        <v>16460350</v>
      </c>
      <c r="D16" s="342"/>
      <c r="E16" s="343">
        <v>953900</v>
      </c>
      <c r="F16" s="342"/>
      <c r="G16" s="342"/>
      <c r="H16" s="342">
        <v>1033800</v>
      </c>
      <c r="I16" s="342">
        <v>189200</v>
      </c>
      <c r="J16" s="342">
        <v>15200</v>
      </c>
      <c r="K16" s="342">
        <f>B16+C16+E16+H16+I16+J16</f>
        <v>22891550</v>
      </c>
      <c r="S16" s="28" t="e">
        <f>#REF!+B16+#REF!+F16</f>
        <v>#REF!</v>
      </c>
      <c r="T16" s="28" t="e">
        <f>S16+#REF!+E16</f>
        <v>#REF!</v>
      </c>
      <c r="U16" s="28">
        <f>B16+H16</f>
        <v>5272900</v>
      </c>
      <c r="V16" s="28" t="e">
        <f>E16+#REF!</f>
        <v>#REF!</v>
      </c>
    </row>
    <row r="18" spans="24:26" ht="15">
      <c r="X18" s="527"/>
      <c r="Y18" s="527"/>
      <c r="Z18" s="527"/>
    </row>
    <row r="19" spans="24:26" ht="15">
      <c r="X19" s="527"/>
      <c r="Y19" s="527"/>
      <c r="Z19" s="527"/>
    </row>
    <row r="20" spans="24:26" ht="15">
      <c r="X20" s="119"/>
      <c r="Y20" s="87"/>
      <c r="Z20" s="87"/>
    </row>
    <row r="21" spans="24:26" ht="15">
      <c r="X21" s="88"/>
      <c r="Y21" s="89"/>
      <c r="Z21" s="89"/>
    </row>
  </sheetData>
  <sheetProtection/>
  <mergeCells count="5">
    <mergeCell ref="X18:Z18"/>
    <mergeCell ref="X19:Z19"/>
    <mergeCell ref="K6:L6"/>
    <mergeCell ref="K7:L7"/>
    <mergeCell ref="B10:U10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06"/>
  <sheetViews>
    <sheetView tabSelected="1" zoomScalePageLayoutView="0" workbookViewId="0" topLeftCell="A227">
      <selection activeCell="A1" sqref="A1:J229"/>
    </sheetView>
  </sheetViews>
  <sheetFormatPr defaultColWidth="9.25390625" defaultRowHeight="12.75"/>
  <cols>
    <col min="1" max="1" width="1.25" style="211" customWidth="1"/>
    <col min="2" max="2" width="53.50390625" style="211" customWidth="1"/>
    <col min="3" max="3" width="7.875" style="211" customWidth="1"/>
    <col min="4" max="4" width="6.50390625" style="211" customWidth="1"/>
    <col min="5" max="5" width="8.50390625" style="211" customWidth="1"/>
    <col min="6" max="6" width="13.25390625" style="211" customWidth="1"/>
    <col min="7" max="7" width="4.50390625" style="211" customWidth="1"/>
    <col min="8" max="8" width="13.00390625" style="211" customWidth="1"/>
    <col min="9" max="9" width="11.375" style="211" customWidth="1"/>
    <col min="10" max="10" width="12.25390625" style="211" customWidth="1"/>
    <col min="11" max="11" width="15.625" style="211" customWidth="1"/>
    <col min="12" max="12" width="15.875" style="211" customWidth="1"/>
    <col min="13" max="13" width="15.25390625" style="211" customWidth="1"/>
    <col min="14" max="14" width="16.50390625" style="211" customWidth="1"/>
    <col min="15" max="15" width="17.125" style="211" customWidth="1"/>
    <col min="16" max="16" width="17.75390625" style="211" customWidth="1"/>
    <col min="17" max="17" width="17.50390625" style="211" customWidth="1"/>
    <col min="18" max="18" width="15.75390625" style="211" customWidth="1"/>
    <col min="19" max="19" width="17.50390625" style="211" customWidth="1"/>
    <col min="20" max="20" width="15.375" style="211" customWidth="1"/>
    <col min="21" max="21" width="17.75390625" style="211" customWidth="1"/>
    <col min="22" max="22" width="16.75390625" style="211" customWidth="1"/>
    <col min="23" max="23" width="11.875" style="211" customWidth="1"/>
    <col min="24" max="24" width="15.50390625" style="211" customWidth="1"/>
    <col min="25" max="25" width="14.625" style="211" customWidth="1"/>
    <col min="26" max="26" width="13.25390625" style="211" customWidth="1"/>
    <col min="27" max="27" width="18.75390625" style="211" customWidth="1"/>
    <col min="28" max="16384" width="9.25390625" style="211" customWidth="1"/>
  </cols>
  <sheetData>
    <row r="1" spans="8:9" ht="12.75">
      <c r="H1" s="391" t="s">
        <v>315</v>
      </c>
      <c r="I1" s="122"/>
    </row>
    <row r="2" spans="8:9" ht="12.75">
      <c r="H2" s="391" t="s">
        <v>239</v>
      </c>
      <c r="I2" s="122"/>
    </row>
    <row r="3" spans="8:9" ht="12.75">
      <c r="H3" s="392" t="s">
        <v>52</v>
      </c>
      <c r="I3" s="122"/>
    </row>
    <row r="4" spans="8:9" ht="12.75">
      <c r="H4" s="530" t="s">
        <v>313</v>
      </c>
      <c r="I4" s="530"/>
    </row>
    <row r="6" spans="1:14" ht="13.5" customHeight="1">
      <c r="A6" s="95"/>
      <c r="B6" s="95"/>
      <c r="C6" s="95"/>
      <c r="D6" s="95"/>
      <c r="E6" s="95"/>
      <c r="F6" s="527"/>
      <c r="G6" s="527"/>
      <c r="H6" s="391" t="s">
        <v>73</v>
      </c>
      <c r="I6" s="122"/>
      <c r="J6" s="87"/>
      <c r="K6" s="87"/>
      <c r="L6" s="527"/>
      <c r="M6" s="527"/>
      <c r="N6" s="527"/>
    </row>
    <row r="7" spans="6:14" ht="14.25" customHeight="1">
      <c r="F7" s="527"/>
      <c r="G7" s="527"/>
      <c r="H7" s="391" t="s">
        <v>239</v>
      </c>
      <c r="I7" s="122"/>
      <c r="J7" s="87"/>
      <c r="K7" s="87"/>
      <c r="L7" s="527"/>
      <c r="M7" s="527"/>
      <c r="N7" s="527"/>
    </row>
    <row r="8" spans="6:14" ht="14.25" customHeight="1">
      <c r="F8" s="87"/>
      <c r="G8" s="87"/>
      <c r="H8" s="392" t="s">
        <v>52</v>
      </c>
      <c r="I8" s="122"/>
      <c r="J8" s="199"/>
      <c r="K8" s="87"/>
      <c r="L8" s="87"/>
      <c r="M8" s="87"/>
      <c r="N8" s="87"/>
    </row>
    <row r="9" spans="6:14" ht="13.5" customHeight="1">
      <c r="F9" s="527"/>
      <c r="G9" s="527"/>
      <c r="H9" s="530" t="s">
        <v>311</v>
      </c>
      <c r="I9" s="530"/>
      <c r="J9" s="88"/>
      <c r="K9" s="89"/>
      <c r="L9" s="88"/>
      <c r="M9" s="89"/>
      <c r="N9" s="89"/>
    </row>
    <row r="10" spans="10:14" ht="12.75">
      <c r="J10" s="87"/>
      <c r="K10" s="87"/>
      <c r="L10" s="87"/>
      <c r="M10" s="87"/>
      <c r="N10" s="87"/>
    </row>
    <row r="11" spans="1:19" s="95" customFormat="1" ht="54.75" customHeight="1">
      <c r="A11" s="211"/>
      <c r="B11" s="531" t="s">
        <v>248</v>
      </c>
      <c r="C11" s="531"/>
      <c r="D11" s="531"/>
      <c r="E11" s="531"/>
      <c r="F11" s="531"/>
      <c r="G11" s="531"/>
      <c r="H11" s="531"/>
      <c r="I11" s="531"/>
      <c r="J11" s="90" t="s">
        <v>126</v>
      </c>
      <c r="K11" s="211"/>
      <c r="L11" s="211"/>
      <c r="M11" s="211"/>
      <c r="N11" s="211"/>
      <c r="O11" s="211"/>
      <c r="P11" s="211"/>
      <c r="Q11" s="535"/>
      <c r="R11" s="535"/>
      <c r="S11" s="535"/>
    </row>
    <row r="12" spans="9:19" s="95" customFormat="1" ht="14.25" customHeight="1">
      <c r="I12" s="1" t="s">
        <v>235</v>
      </c>
      <c r="J12" s="211"/>
      <c r="K12" s="211"/>
      <c r="L12" s="211"/>
      <c r="M12" s="211"/>
      <c r="N12" s="211"/>
      <c r="O12" s="211"/>
      <c r="P12" s="211"/>
      <c r="Q12" s="536"/>
      <c r="R12" s="536"/>
      <c r="S12" s="536"/>
    </row>
    <row r="13" spans="1:19" s="95" customFormat="1" ht="13.5" customHeight="1">
      <c r="A13" s="1"/>
      <c r="B13" s="1"/>
      <c r="C13" s="1"/>
      <c r="D13" s="1"/>
      <c r="E13" s="1"/>
      <c r="F13" s="1"/>
      <c r="G13" s="1"/>
      <c r="H13" s="211"/>
      <c r="I13" s="1"/>
      <c r="J13" s="1"/>
      <c r="K13" s="211"/>
      <c r="L13" s="211"/>
      <c r="M13" s="211"/>
      <c r="N13" s="211"/>
      <c r="O13" s="211"/>
      <c r="P13" s="211"/>
      <c r="Q13" s="119"/>
      <c r="R13" s="118"/>
      <c r="S13" s="118"/>
    </row>
    <row r="14" spans="1:19" s="95" customFormat="1" ht="20.25" customHeight="1">
      <c r="A14" s="1"/>
      <c r="B14" s="532" t="s">
        <v>221</v>
      </c>
      <c r="C14" s="412" t="s">
        <v>220</v>
      </c>
      <c r="D14" s="528" t="s">
        <v>223</v>
      </c>
      <c r="E14" s="528" t="s">
        <v>224</v>
      </c>
      <c r="F14" s="528" t="s">
        <v>225</v>
      </c>
      <c r="G14" s="528" t="s">
        <v>226</v>
      </c>
      <c r="H14" s="533" t="s">
        <v>249</v>
      </c>
      <c r="I14" s="537" t="s">
        <v>250</v>
      </c>
      <c r="J14" s="538"/>
      <c r="K14" s="211"/>
      <c r="L14" s="211"/>
      <c r="M14" s="211"/>
      <c r="N14" s="211"/>
      <c r="O14" s="211"/>
      <c r="P14" s="211"/>
      <c r="Q14" s="536"/>
      <c r="R14" s="536"/>
      <c r="S14" s="536"/>
    </row>
    <row r="15" spans="1:10" ht="26.25" customHeight="1">
      <c r="A15" s="91"/>
      <c r="B15" s="532"/>
      <c r="C15" s="413" t="s">
        <v>222</v>
      </c>
      <c r="D15" s="529"/>
      <c r="E15" s="529"/>
      <c r="F15" s="529"/>
      <c r="G15" s="529"/>
      <c r="H15" s="534"/>
      <c r="I15" s="407" t="s">
        <v>251</v>
      </c>
      <c r="J15" s="407" t="s">
        <v>252</v>
      </c>
    </row>
    <row r="16" spans="1:10" ht="18" customHeight="1">
      <c r="A16" s="91"/>
      <c r="B16" s="414">
        <v>1</v>
      </c>
      <c r="C16" s="397">
        <v>2</v>
      </c>
      <c r="D16" s="397">
        <v>3</v>
      </c>
      <c r="E16" s="397">
        <v>4</v>
      </c>
      <c r="F16" s="397">
        <v>5</v>
      </c>
      <c r="G16" s="397">
        <v>6</v>
      </c>
      <c r="H16" s="397">
        <v>7</v>
      </c>
      <c r="I16" s="397">
        <v>8</v>
      </c>
      <c r="J16" s="205">
        <v>9</v>
      </c>
    </row>
    <row r="17" spans="1:10" s="94" customFormat="1" ht="12.75" hidden="1">
      <c r="A17" s="92"/>
      <c r="B17" s="63"/>
      <c r="C17" s="64"/>
      <c r="D17" s="65"/>
      <c r="E17" s="65"/>
      <c r="F17" s="66"/>
      <c r="G17" s="64"/>
      <c r="H17" s="134"/>
      <c r="I17" s="415"/>
      <c r="J17" s="197"/>
    </row>
    <row r="18" spans="1:10" ht="12.75" hidden="1">
      <c r="A18" s="86"/>
      <c r="B18" s="68"/>
      <c r="C18" s="69"/>
      <c r="D18" s="70"/>
      <c r="E18" s="70"/>
      <c r="F18" s="71"/>
      <c r="G18" s="69"/>
      <c r="H18" s="110"/>
      <c r="I18" s="416"/>
      <c r="J18" s="164"/>
    </row>
    <row r="19" spans="1:10" ht="12.75" hidden="1">
      <c r="A19" s="86"/>
      <c r="B19" s="68"/>
      <c r="C19" s="69"/>
      <c r="D19" s="70"/>
      <c r="E19" s="70"/>
      <c r="F19" s="71"/>
      <c r="G19" s="69"/>
      <c r="H19" s="110"/>
      <c r="I19" s="416"/>
      <c r="J19" s="164"/>
    </row>
    <row r="20" spans="1:10" ht="12.75" hidden="1">
      <c r="A20" s="86"/>
      <c r="B20" s="68"/>
      <c r="C20" s="69"/>
      <c r="D20" s="70"/>
      <c r="E20" s="70"/>
      <c r="F20" s="71"/>
      <c r="G20" s="69"/>
      <c r="H20" s="110"/>
      <c r="I20" s="416"/>
      <c r="J20" s="164"/>
    </row>
    <row r="21" spans="1:10" ht="12.75" hidden="1">
      <c r="A21" s="86"/>
      <c r="B21" s="68"/>
      <c r="C21" s="69"/>
      <c r="D21" s="70"/>
      <c r="E21" s="70"/>
      <c r="F21" s="71"/>
      <c r="G21" s="69"/>
      <c r="H21" s="110"/>
      <c r="I21" s="416"/>
      <c r="J21" s="164"/>
    </row>
    <row r="22" spans="1:10" ht="12.75" hidden="1">
      <c r="A22" s="86"/>
      <c r="B22" s="68"/>
      <c r="C22" s="69"/>
      <c r="D22" s="70"/>
      <c r="E22" s="70"/>
      <c r="F22" s="71"/>
      <c r="G22" s="69"/>
      <c r="H22" s="110"/>
      <c r="I22" s="416"/>
      <c r="J22" s="164"/>
    </row>
    <row r="23" spans="1:10" ht="12.75" hidden="1">
      <c r="A23" s="86"/>
      <c r="B23" s="68"/>
      <c r="C23" s="69"/>
      <c r="D23" s="70"/>
      <c r="E23" s="70"/>
      <c r="F23" s="71"/>
      <c r="G23" s="69"/>
      <c r="H23" s="110"/>
      <c r="I23" s="416"/>
      <c r="J23" s="164"/>
    </row>
    <row r="24" spans="1:10" ht="20.25" customHeight="1" hidden="1">
      <c r="A24" s="86"/>
      <c r="B24" s="68"/>
      <c r="C24" s="69"/>
      <c r="D24" s="70"/>
      <c r="E24" s="70"/>
      <c r="F24" s="71"/>
      <c r="G24" s="69"/>
      <c r="H24" s="110"/>
      <c r="I24" s="416"/>
      <c r="J24" s="164"/>
    </row>
    <row r="25" spans="1:10" s="94" customFormat="1" ht="21" customHeight="1">
      <c r="A25" s="92"/>
      <c r="B25" s="417" t="s">
        <v>49</v>
      </c>
      <c r="C25" s="141">
        <v>654</v>
      </c>
      <c r="D25" s="65"/>
      <c r="E25" s="65"/>
      <c r="F25" s="66"/>
      <c r="G25" s="213"/>
      <c r="H25" s="134"/>
      <c r="I25" s="67">
        <f>I229</f>
        <v>27302739.8</v>
      </c>
      <c r="J25" s="67">
        <f>J229</f>
        <v>25827549.89242</v>
      </c>
    </row>
    <row r="26" spans="1:10" ht="12.75">
      <c r="A26" s="86"/>
      <c r="B26" s="418" t="s">
        <v>64</v>
      </c>
      <c r="C26" s="141">
        <v>654</v>
      </c>
      <c r="D26" s="142">
        <v>1</v>
      </c>
      <c r="E26" s="142"/>
      <c r="F26" s="130"/>
      <c r="G26" s="141"/>
      <c r="H26" s="134">
        <f>H28+H33+H38+H53+H58</f>
        <v>11596025.71</v>
      </c>
      <c r="I26" s="67">
        <f>I28+I33+I38+I54+I58</f>
        <v>10442811</v>
      </c>
      <c r="J26" s="67">
        <f>J28+J33+J38+J54+J58</f>
        <v>9506038</v>
      </c>
    </row>
    <row r="27" spans="1:16" s="95" customFormat="1" ht="36.75" customHeight="1" hidden="1">
      <c r="A27" s="86"/>
      <c r="B27" s="419" t="s">
        <v>55</v>
      </c>
      <c r="C27" s="141"/>
      <c r="D27" s="142"/>
      <c r="E27" s="142"/>
      <c r="F27" s="130"/>
      <c r="G27" s="141"/>
      <c r="H27" s="134"/>
      <c r="I27" s="67"/>
      <c r="J27" s="67"/>
      <c r="K27" s="211"/>
      <c r="L27" s="211"/>
      <c r="M27" s="211"/>
      <c r="N27" s="211"/>
      <c r="O27" s="211"/>
      <c r="P27" s="106" t="s">
        <v>55</v>
      </c>
    </row>
    <row r="28" spans="1:27" ht="29.25" customHeight="1">
      <c r="A28" s="86"/>
      <c r="B28" s="419" t="s">
        <v>75</v>
      </c>
      <c r="C28" s="144">
        <v>654</v>
      </c>
      <c r="D28" s="143">
        <v>1</v>
      </c>
      <c r="E28" s="143">
        <v>2</v>
      </c>
      <c r="F28" s="129"/>
      <c r="G28" s="144"/>
      <c r="H28" s="110">
        <f>H29</f>
        <v>1254401</v>
      </c>
      <c r="I28" s="72">
        <f>I29</f>
        <v>1254401</v>
      </c>
      <c r="J28" s="72">
        <f>J29</f>
        <v>1254401</v>
      </c>
      <c r="AA28" s="390"/>
    </row>
    <row r="29" spans="1:11" ht="41.25" customHeight="1">
      <c r="A29" s="86"/>
      <c r="B29" s="420" t="s">
        <v>257</v>
      </c>
      <c r="C29" s="141">
        <v>654</v>
      </c>
      <c r="D29" s="143">
        <v>1</v>
      </c>
      <c r="E29" s="143">
        <v>2</v>
      </c>
      <c r="F29" s="366" t="s">
        <v>134</v>
      </c>
      <c r="G29" s="144"/>
      <c r="H29" s="110">
        <f>H30</f>
        <v>1254401</v>
      </c>
      <c r="I29" s="72">
        <f>I31</f>
        <v>1254401</v>
      </c>
      <c r="J29" s="72">
        <f>J31</f>
        <v>1254401</v>
      </c>
      <c r="K29" s="309"/>
    </row>
    <row r="30" spans="1:10" ht="62.25" customHeight="1">
      <c r="A30" s="86"/>
      <c r="B30" s="200" t="s">
        <v>258</v>
      </c>
      <c r="C30" s="141">
        <v>654</v>
      </c>
      <c r="D30" s="143">
        <v>1</v>
      </c>
      <c r="E30" s="143">
        <v>2</v>
      </c>
      <c r="F30" s="396" t="s">
        <v>136</v>
      </c>
      <c r="G30" s="144"/>
      <c r="H30" s="110">
        <f>H31</f>
        <v>1254401</v>
      </c>
      <c r="I30" s="72">
        <f>I31</f>
        <v>1254401</v>
      </c>
      <c r="J30" s="72">
        <f>J31</f>
        <v>1254401</v>
      </c>
    </row>
    <row r="31" spans="1:10" ht="52.5">
      <c r="A31" s="86"/>
      <c r="B31" s="238" t="s">
        <v>56</v>
      </c>
      <c r="C31" s="141">
        <v>654</v>
      </c>
      <c r="D31" s="143">
        <v>1</v>
      </c>
      <c r="E31" s="143">
        <v>2</v>
      </c>
      <c r="F31" s="396" t="s">
        <v>136</v>
      </c>
      <c r="G31" s="144">
        <v>100</v>
      </c>
      <c r="H31" s="110">
        <f>H32</f>
        <v>1254401</v>
      </c>
      <c r="I31" s="72">
        <f>I32</f>
        <v>1254401</v>
      </c>
      <c r="J31" s="72">
        <f>J32</f>
        <v>1254401</v>
      </c>
    </row>
    <row r="32" spans="1:10" ht="26.25">
      <c r="A32" s="86"/>
      <c r="B32" s="238" t="s">
        <v>57</v>
      </c>
      <c r="C32" s="141">
        <v>654</v>
      </c>
      <c r="D32" s="143">
        <v>1</v>
      </c>
      <c r="E32" s="143">
        <v>2</v>
      </c>
      <c r="F32" s="396" t="s">
        <v>136</v>
      </c>
      <c r="G32" s="144">
        <v>120</v>
      </c>
      <c r="H32" s="110">
        <v>1254401</v>
      </c>
      <c r="I32" s="72">
        <v>1254401</v>
      </c>
      <c r="J32" s="72">
        <v>1254401</v>
      </c>
    </row>
    <row r="33" spans="1:11" s="95" customFormat="1" ht="42" customHeight="1">
      <c r="A33" s="86"/>
      <c r="B33" s="421" t="s">
        <v>6</v>
      </c>
      <c r="C33" s="144">
        <v>654</v>
      </c>
      <c r="D33" s="422">
        <v>1</v>
      </c>
      <c r="E33" s="422">
        <v>3</v>
      </c>
      <c r="F33" s="212"/>
      <c r="G33" s="159"/>
      <c r="H33" s="564">
        <f>H34</f>
        <v>5000</v>
      </c>
      <c r="I33" s="198">
        <f>I34</f>
        <v>5000</v>
      </c>
      <c r="J33" s="198">
        <f>J34</f>
        <v>5000</v>
      </c>
      <c r="K33" s="408"/>
    </row>
    <row r="34" spans="1:10" ht="37.5" customHeight="1">
      <c r="A34" s="86"/>
      <c r="B34" s="420" t="s">
        <v>257</v>
      </c>
      <c r="C34" s="141">
        <v>654</v>
      </c>
      <c r="D34" s="422">
        <v>1</v>
      </c>
      <c r="E34" s="422">
        <v>3</v>
      </c>
      <c r="F34" s="366" t="s">
        <v>134</v>
      </c>
      <c r="G34" s="159"/>
      <c r="H34" s="564">
        <f>H35</f>
        <v>5000</v>
      </c>
      <c r="I34" s="198">
        <f>I36</f>
        <v>5000</v>
      </c>
      <c r="J34" s="198">
        <f>J36</f>
        <v>5000</v>
      </c>
    </row>
    <row r="35" spans="1:10" ht="54.75" customHeight="1">
      <c r="A35" s="86"/>
      <c r="B35" s="419" t="s">
        <v>259</v>
      </c>
      <c r="C35" s="141">
        <v>654</v>
      </c>
      <c r="D35" s="422">
        <v>1</v>
      </c>
      <c r="E35" s="422">
        <v>3</v>
      </c>
      <c r="F35" s="366" t="s">
        <v>137</v>
      </c>
      <c r="G35" s="159"/>
      <c r="H35" s="564">
        <f>H36</f>
        <v>5000</v>
      </c>
      <c r="I35" s="198">
        <v>5000</v>
      </c>
      <c r="J35" s="198">
        <v>5000</v>
      </c>
    </row>
    <row r="36" spans="1:10" ht="27" customHeight="1">
      <c r="A36" s="86"/>
      <c r="B36" s="419" t="s">
        <v>58</v>
      </c>
      <c r="C36" s="141">
        <v>654</v>
      </c>
      <c r="D36" s="422">
        <v>1</v>
      </c>
      <c r="E36" s="422">
        <v>3</v>
      </c>
      <c r="F36" s="366" t="s">
        <v>137</v>
      </c>
      <c r="G36" s="159">
        <v>200</v>
      </c>
      <c r="H36" s="564">
        <f>H37</f>
        <v>5000</v>
      </c>
      <c r="I36" s="198">
        <v>5000</v>
      </c>
      <c r="J36" s="198">
        <v>5000</v>
      </c>
    </row>
    <row r="37" spans="1:10" ht="27" customHeight="1">
      <c r="A37" s="86"/>
      <c r="B37" s="238" t="s">
        <v>59</v>
      </c>
      <c r="C37" s="141">
        <v>654</v>
      </c>
      <c r="D37" s="422">
        <v>1</v>
      </c>
      <c r="E37" s="422">
        <v>3</v>
      </c>
      <c r="F37" s="366" t="s">
        <v>137</v>
      </c>
      <c r="G37" s="159">
        <v>240</v>
      </c>
      <c r="H37" s="564">
        <v>5000</v>
      </c>
      <c r="I37" s="198">
        <v>5000</v>
      </c>
      <c r="J37" s="198">
        <v>5000</v>
      </c>
    </row>
    <row r="38" spans="1:10" s="94" customFormat="1" ht="44.25" customHeight="1">
      <c r="A38" s="92"/>
      <c r="B38" s="423" t="s">
        <v>7</v>
      </c>
      <c r="C38" s="141">
        <v>654</v>
      </c>
      <c r="D38" s="142">
        <v>1</v>
      </c>
      <c r="E38" s="142">
        <v>4</v>
      </c>
      <c r="F38" s="130"/>
      <c r="G38" s="141"/>
      <c r="H38" s="134">
        <f>H39</f>
        <v>5040374.71</v>
      </c>
      <c r="I38" s="67">
        <f>I40+I51+I46</f>
        <v>3997260</v>
      </c>
      <c r="J38" s="67">
        <f>J40+J51+J46</f>
        <v>3697257</v>
      </c>
    </row>
    <row r="39" spans="1:10" ht="39" customHeight="1">
      <c r="A39" s="86"/>
      <c r="B39" s="420" t="s">
        <v>257</v>
      </c>
      <c r="C39" s="141">
        <v>654</v>
      </c>
      <c r="D39" s="143">
        <v>1</v>
      </c>
      <c r="E39" s="143">
        <v>4</v>
      </c>
      <c r="F39" s="129" t="s">
        <v>134</v>
      </c>
      <c r="G39" s="144"/>
      <c r="H39" s="110">
        <f>H40+H49</f>
        <v>5040374.71</v>
      </c>
      <c r="I39" s="72">
        <f>I40+I46+I51</f>
        <v>3997260</v>
      </c>
      <c r="J39" s="72">
        <f>J40+J46+J51</f>
        <v>3697257</v>
      </c>
    </row>
    <row r="40" spans="1:11" s="95" customFormat="1" ht="62.25" customHeight="1">
      <c r="A40" s="86"/>
      <c r="B40" s="419" t="s">
        <v>260</v>
      </c>
      <c r="C40" s="141">
        <v>654</v>
      </c>
      <c r="D40" s="143">
        <v>1</v>
      </c>
      <c r="E40" s="143">
        <v>4</v>
      </c>
      <c r="F40" s="201" t="s">
        <v>139</v>
      </c>
      <c r="G40" s="144"/>
      <c r="H40" s="110">
        <f>H41+H43+H47</f>
        <v>4093074.71</v>
      </c>
      <c r="I40" s="72">
        <f>I41+I43</f>
        <v>3997260</v>
      </c>
      <c r="J40" s="72">
        <f>J41+J43</f>
        <v>3697257</v>
      </c>
      <c r="K40" s="408"/>
    </row>
    <row r="41" spans="1:11" s="95" customFormat="1" ht="54" customHeight="1">
      <c r="A41" s="86"/>
      <c r="B41" s="238" t="s">
        <v>56</v>
      </c>
      <c r="C41" s="141">
        <v>654</v>
      </c>
      <c r="D41" s="143">
        <v>1</v>
      </c>
      <c r="E41" s="143">
        <v>4</v>
      </c>
      <c r="F41" s="201" t="s">
        <v>139</v>
      </c>
      <c r="G41" s="144">
        <v>100</v>
      </c>
      <c r="H41" s="110">
        <f>H42</f>
        <v>3697257</v>
      </c>
      <c r="I41" s="72">
        <f>I42</f>
        <v>3697257</v>
      </c>
      <c r="J41" s="72">
        <f>J42</f>
        <v>3697257</v>
      </c>
      <c r="K41" s="120"/>
    </row>
    <row r="42" spans="1:10" ht="24" customHeight="1">
      <c r="A42" s="86"/>
      <c r="B42" s="238" t="s">
        <v>57</v>
      </c>
      <c r="C42" s="141">
        <v>654</v>
      </c>
      <c r="D42" s="143">
        <v>1</v>
      </c>
      <c r="E42" s="143">
        <v>4</v>
      </c>
      <c r="F42" s="201" t="s">
        <v>139</v>
      </c>
      <c r="G42" s="144">
        <v>120</v>
      </c>
      <c r="H42" s="110">
        <v>3697257</v>
      </c>
      <c r="I42" s="72">
        <v>3697257</v>
      </c>
      <c r="J42" s="72">
        <v>3697257</v>
      </c>
    </row>
    <row r="43" spans="1:10" ht="24" customHeight="1">
      <c r="A43" s="86"/>
      <c r="B43" s="419" t="s">
        <v>58</v>
      </c>
      <c r="C43" s="141">
        <v>654</v>
      </c>
      <c r="D43" s="143">
        <v>1</v>
      </c>
      <c r="E43" s="143">
        <v>4</v>
      </c>
      <c r="F43" s="201" t="s">
        <v>139</v>
      </c>
      <c r="G43" s="144">
        <v>200</v>
      </c>
      <c r="H43" s="110">
        <f>H44</f>
        <v>385817.71</v>
      </c>
      <c r="I43" s="72">
        <f>I44</f>
        <v>300003</v>
      </c>
      <c r="J43" s="72">
        <f>J44</f>
        <v>0</v>
      </c>
    </row>
    <row r="44" spans="1:10" ht="26.25" customHeight="1">
      <c r="A44" s="86"/>
      <c r="B44" s="238" t="s">
        <v>59</v>
      </c>
      <c r="C44" s="141">
        <v>654</v>
      </c>
      <c r="D44" s="143">
        <v>1</v>
      </c>
      <c r="E44" s="143">
        <v>4</v>
      </c>
      <c r="F44" s="201" t="s">
        <v>139</v>
      </c>
      <c r="G44" s="144">
        <v>240</v>
      </c>
      <c r="H44" s="110">
        <v>385817.71</v>
      </c>
      <c r="I44" s="72">
        <v>300003</v>
      </c>
      <c r="J44" s="72">
        <v>0</v>
      </c>
    </row>
    <row r="45" spans="1:10" ht="25.5" customHeight="1" hidden="1">
      <c r="A45" s="86"/>
      <c r="B45" s="423"/>
      <c r="C45" s="141"/>
      <c r="D45" s="142"/>
      <c r="E45" s="142"/>
      <c r="F45" s="201" t="s">
        <v>139</v>
      </c>
      <c r="G45" s="141"/>
      <c r="H45" s="134"/>
      <c r="I45" s="67"/>
      <c r="J45" s="67"/>
    </row>
    <row r="46" spans="1:10" ht="36.75" customHeight="1" hidden="1">
      <c r="A46" s="86"/>
      <c r="B46" s="419"/>
      <c r="C46" s="141"/>
      <c r="D46" s="143"/>
      <c r="E46" s="143"/>
      <c r="F46" s="201" t="s">
        <v>139</v>
      </c>
      <c r="G46" s="144"/>
      <c r="H46" s="110"/>
      <c r="I46" s="72"/>
      <c r="J46" s="72"/>
    </row>
    <row r="47" spans="1:10" ht="13.5" customHeight="1">
      <c r="A47" s="86"/>
      <c r="B47" s="419" t="s">
        <v>61</v>
      </c>
      <c r="C47" s="141">
        <v>654</v>
      </c>
      <c r="D47" s="143">
        <v>1</v>
      </c>
      <c r="E47" s="143">
        <v>4</v>
      </c>
      <c r="F47" s="201" t="s">
        <v>139</v>
      </c>
      <c r="G47" s="144">
        <v>800</v>
      </c>
      <c r="H47" s="110">
        <f>H48</f>
        <v>10000</v>
      </c>
      <c r="I47" s="72"/>
      <c r="J47" s="72"/>
    </row>
    <row r="48" spans="1:10" ht="14.25" customHeight="1">
      <c r="A48" s="86"/>
      <c r="B48" s="123" t="s">
        <v>0</v>
      </c>
      <c r="C48" s="141">
        <v>654</v>
      </c>
      <c r="D48" s="143">
        <v>1</v>
      </c>
      <c r="E48" s="143">
        <v>4</v>
      </c>
      <c r="F48" s="201" t="s">
        <v>139</v>
      </c>
      <c r="G48" s="144">
        <v>851</v>
      </c>
      <c r="H48" s="110">
        <v>10000</v>
      </c>
      <c r="I48" s="72"/>
      <c r="J48" s="72"/>
    </row>
    <row r="49" spans="1:10" ht="93" customHeight="1">
      <c r="A49" s="86"/>
      <c r="B49" s="395" t="s">
        <v>261</v>
      </c>
      <c r="C49" s="141">
        <v>654</v>
      </c>
      <c r="D49" s="143">
        <v>1</v>
      </c>
      <c r="E49" s="143">
        <v>4</v>
      </c>
      <c r="F49" s="201" t="s">
        <v>116</v>
      </c>
      <c r="G49" s="144">
        <v>0</v>
      </c>
      <c r="H49" s="110">
        <f>H50</f>
        <v>947300</v>
      </c>
      <c r="I49" s="72">
        <f>I51</f>
        <v>0</v>
      </c>
      <c r="J49" s="72">
        <f>J51</f>
        <v>0</v>
      </c>
    </row>
    <row r="50" spans="1:10" ht="15" customHeight="1">
      <c r="A50" s="86"/>
      <c r="B50" s="238" t="s">
        <v>77</v>
      </c>
      <c r="C50" s="141">
        <v>654</v>
      </c>
      <c r="D50" s="143">
        <v>1</v>
      </c>
      <c r="E50" s="143">
        <v>4</v>
      </c>
      <c r="F50" s="201" t="s">
        <v>116</v>
      </c>
      <c r="G50" s="144">
        <v>500</v>
      </c>
      <c r="H50" s="110">
        <f>H51</f>
        <v>947300</v>
      </c>
      <c r="I50" s="72"/>
      <c r="J50" s="72"/>
    </row>
    <row r="51" spans="1:10" ht="16.5" customHeight="1">
      <c r="A51" s="86"/>
      <c r="B51" s="419" t="s">
        <v>34</v>
      </c>
      <c r="C51" s="141">
        <v>654</v>
      </c>
      <c r="D51" s="143">
        <v>1</v>
      </c>
      <c r="E51" s="143">
        <v>4</v>
      </c>
      <c r="F51" s="201" t="s">
        <v>116</v>
      </c>
      <c r="G51" s="144">
        <v>540</v>
      </c>
      <c r="H51" s="110">
        <v>947300</v>
      </c>
      <c r="I51" s="72"/>
      <c r="J51" s="72"/>
    </row>
    <row r="52" spans="1:10" ht="0.75" customHeight="1" hidden="1">
      <c r="A52" s="86"/>
      <c r="B52" s="238"/>
      <c r="C52" s="141"/>
      <c r="D52" s="143"/>
      <c r="E52" s="143"/>
      <c r="F52" s="129"/>
      <c r="G52" s="144"/>
      <c r="H52" s="110"/>
      <c r="I52" s="72"/>
      <c r="J52" s="72"/>
    </row>
    <row r="53" spans="1:10" s="94" customFormat="1" ht="12" customHeight="1">
      <c r="A53" s="92"/>
      <c r="B53" s="418" t="s">
        <v>229</v>
      </c>
      <c r="C53" s="141"/>
      <c r="D53" s="142">
        <v>1</v>
      </c>
      <c r="E53" s="142">
        <v>11</v>
      </c>
      <c r="F53" s="130"/>
      <c r="G53" s="141"/>
      <c r="H53" s="134">
        <f>H54</f>
        <v>80000</v>
      </c>
      <c r="I53" s="67">
        <f>I54</f>
        <v>80000</v>
      </c>
      <c r="J53" s="67">
        <f>J54</f>
        <v>80000</v>
      </c>
    </row>
    <row r="54" spans="1:11" s="95" customFormat="1" ht="27" customHeight="1">
      <c r="A54" s="86"/>
      <c r="B54" s="394" t="s">
        <v>262</v>
      </c>
      <c r="C54" s="141">
        <v>654</v>
      </c>
      <c r="D54" s="143">
        <v>1</v>
      </c>
      <c r="E54" s="143">
        <v>11</v>
      </c>
      <c r="F54" s="202" t="s">
        <v>165</v>
      </c>
      <c r="G54" s="144"/>
      <c r="H54" s="110">
        <f>H55</f>
        <v>80000</v>
      </c>
      <c r="I54" s="72">
        <f>I56</f>
        <v>80000</v>
      </c>
      <c r="J54" s="72">
        <f>J56</f>
        <v>80000</v>
      </c>
      <c r="K54" s="408"/>
    </row>
    <row r="55" spans="1:10" ht="35.25" customHeight="1">
      <c r="A55" s="86"/>
      <c r="B55" s="200" t="s">
        <v>263</v>
      </c>
      <c r="C55" s="141">
        <v>654</v>
      </c>
      <c r="D55" s="143">
        <v>1</v>
      </c>
      <c r="E55" s="143">
        <v>11</v>
      </c>
      <c r="F55" s="202" t="s">
        <v>117</v>
      </c>
      <c r="G55" s="144"/>
      <c r="H55" s="110">
        <v>80000</v>
      </c>
      <c r="I55" s="72">
        <f>I56</f>
        <v>80000</v>
      </c>
      <c r="J55" s="72">
        <f>J56</f>
        <v>80000</v>
      </c>
    </row>
    <row r="56" spans="1:10" ht="12.75">
      <c r="A56" s="86"/>
      <c r="B56" s="238" t="s">
        <v>61</v>
      </c>
      <c r="C56" s="141">
        <v>654</v>
      </c>
      <c r="D56" s="143">
        <v>1</v>
      </c>
      <c r="E56" s="143">
        <v>11</v>
      </c>
      <c r="F56" s="202" t="s">
        <v>117</v>
      </c>
      <c r="G56" s="144">
        <v>800</v>
      </c>
      <c r="H56" s="110">
        <v>80000</v>
      </c>
      <c r="I56" s="72">
        <f>I57</f>
        <v>80000</v>
      </c>
      <c r="J56" s="72">
        <f>J57</f>
        <v>80000</v>
      </c>
    </row>
    <row r="57" spans="1:10" ht="16.5" customHeight="1">
      <c r="A57" s="86"/>
      <c r="B57" s="238" t="s">
        <v>51</v>
      </c>
      <c r="C57" s="141">
        <v>654</v>
      </c>
      <c r="D57" s="143">
        <v>1</v>
      </c>
      <c r="E57" s="143">
        <v>11</v>
      </c>
      <c r="F57" s="202" t="s">
        <v>117</v>
      </c>
      <c r="G57" s="144">
        <v>870</v>
      </c>
      <c r="H57" s="110">
        <v>80000</v>
      </c>
      <c r="I57" s="72">
        <v>80000</v>
      </c>
      <c r="J57" s="72">
        <v>80000</v>
      </c>
    </row>
    <row r="58" spans="1:27" s="94" customFormat="1" ht="15.75" customHeight="1">
      <c r="A58" s="92"/>
      <c r="B58" s="423" t="s">
        <v>230</v>
      </c>
      <c r="C58" s="141">
        <v>654</v>
      </c>
      <c r="D58" s="142">
        <v>1</v>
      </c>
      <c r="E58" s="142">
        <v>13</v>
      </c>
      <c r="F58" s="130"/>
      <c r="G58" s="141"/>
      <c r="H58" s="134">
        <f>H59+H61+H68</f>
        <v>5216250</v>
      </c>
      <c r="I58" s="67">
        <f>I63+I69+I59</f>
        <v>5106150</v>
      </c>
      <c r="J58" s="67">
        <f>J63+J69+J59</f>
        <v>4469380</v>
      </c>
      <c r="AA58" s="449"/>
    </row>
    <row r="59" spans="1:10" ht="16.5" customHeight="1">
      <c r="A59" s="86"/>
      <c r="B59" s="238" t="s">
        <v>61</v>
      </c>
      <c r="C59" s="141">
        <v>654</v>
      </c>
      <c r="D59" s="143">
        <v>1</v>
      </c>
      <c r="E59" s="143">
        <v>13</v>
      </c>
      <c r="F59" s="202" t="s">
        <v>309</v>
      </c>
      <c r="G59" s="144">
        <v>800</v>
      </c>
      <c r="H59" s="110">
        <f>H60</f>
        <v>0</v>
      </c>
      <c r="I59" s="110">
        <f>I60</f>
        <v>657000</v>
      </c>
      <c r="J59" s="110">
        <f>J60</f>
        <v>1235000</v>
      </c>
    </row>
    <row r="60" spans="1:10" ht="16.5" customHeight="1">
      <c r="A60" s="86"/>
      <c r="B60" s="238" t="s">
        <v>308</v>
      </c>
      <c r="C60" s="141">
        <v>654</v>
      </c>
      <c r="D60" s="143">
        <v>1</v>
      </c>
      <c r="E60" s="143">
        <v>13</v>
      </c>
      <c r="F60" s="202" t="s">
        <v>309</v>
      </c>
      <c r="G60" s="144">
        <v>870</v>
      </c>
      <c r="H60" s="110">
        <v>0</v>
      </c>
      <c r="I60" s="110">
        <v>657000</v>
      </c>
      <c r="J60" s="110">
        <v>1235000</v>
      </c>
    </row>
    <row r="61" spans="1:10" s="94" customFormat="1" ht="24" customHeight="1">
      <c r="A61" s="92"/>
      <c r="B61" s="424" t="s">
        <v>257</v>
      </c>
      <c r="C61" s="141">
        <v>654</v>
      </c>
      <c r="D61" s="142">
        <v>1</v>
      </c>
      <c r="E61" s="142">
        <v>13</v>
      </c>
      <c r="F61" s="83" t="s">
        <v>134</v>
      </c>
      <c r="G61" s="141"/>
      <c r="H61" s="134">
        <f>H62+H65</f>
        <v>287500</v>
      </c>
      <c r="I61" s="67">
        <f>I62</f>
        <v>295569</v>
      </c>
      <c r="J61" s="67">
        <f>J62</f>
        <v>29999</v>
      </c>
    </row>
    <row r="62" spans="1:10" ht="60.75" customHeight="1">
      <c r="A62" s="86"/>
      <c r="B62" s="419" t="s">
        <v>260</v>
      </c>
      <c r="C62" s="141">
        <v>654</v>
      </c>
      <c r="D62" s="143">
        <v>1</v>
      </c>
      <c r="E62" s="143">
        <v>13</v>
      </c>
      <c r="F62" s="165" t="s">
        <v>134</v>
      </c>
      <c r="G62" s="144"/>
      <c r="H62" s="110">
        <f>H63</f>
        <v>200000</v>
      </c>
      <c r="I62" s="72">
        <f>I63</f>
        <v>295569</v>
      </c>
      <c r="J62" s="72">
        <f>J63</f>
        <v>29999</v>
      </c>
    </row>
    <row r="63" spans="1:10" ht="52.5" customHeight="1">
      <c r="A63" s="86"/>
      <c r="B63" s="419" t="s">
        <v>56</v>
      </c>
      <c r="C63" s="141">
        <v>654</v>
      </c>
      <c r="D63" s="143">
        <v>1</v>
      </c>
      <c r="E63" s="143">
        <v>13</v>
      </c>
      <c r="F63" s="201" t="s">
        <v>144</v>
      </c>
      <c r="G63" s="144">
        <v>100</v>
      </c>
      <c r="H63" s="110">
        <f>H64</f>
        <v>200000</v>
      </c>
      <c r="I63" s="72">
        <f>I64</f>
        <v>295569</v>
      </c>
      <c r="J63" s="72">
        <f>J64</f>
        <v>29999</v>
      </c>
    </row>
    <row r="64" spans="1:10" ht="24.75" customHeight="1">
      <c r="A64" s="86"/>
      <c r="B64" s="238" t="s">
        <v>57</v>
      </c>
      <c r="C64" s="141">
        <v>654</v>
      </c>
      <c r="D64" s="143">
        <v>1</v>
      </c>
      <c r="E64" s="143">
        <v>13</v>
      </c>
      <c r="F64" s="201" t="s">
        <v>144</v>
      </c>
      <c r="G64" s="144">
        <v>120</v>
      </c>
      <c r="H64" s="110">
        <v>200000</v>
      </c>
      <c r="I64" s="72">
        <v>295569</v>
      </c>
      <c r="J64" s="72">
        <f>30009-9-1</f>
        <v>29999</v>
      </c>
    </row>
    <row r="65" spans="1:10" ht="40.5" customHeight="1">
      <c r="A65" s="86"/>
      <c r="B65" s="200" t="s">
        <v>264</v>
      </c>
      <c r="C65" s="141">
        <v>654</v>
      </c>
      <c r="D65" s="143">
        <v>1</v>
      </c>
      <c r="E65" s="143">
        <v>13</v>
      </c>
      <c r="F65" s="165" t="s">
        <v>119</v>
      </c>
      <c r="G65" s="144"/>
      <c r="H65" s="110">
        <f>H66</f>
        <v>87500</v>
      </c>
      <c r="I65" s="72">
        <f>I66</f>
        <v>130000</v>
      </c>
      <c r="J65" s="72">
        <f>J66</f>
        <v>20000</v>
      </c>
    </row>
    <row r="66" spans="1:10" ht="27.75" customHeight="1">
      <c r="A66" s="86"/>
      <c r="B66" s="419" t="s">
        <v>58</v>
      </c>
      <c r="C66" s="141">
        <v>654</v>
      </c>
      <c r="D66" s="143">
        <v>1</v>
      </c>
      <c r="E66" s="143">
        <v>13</v>
      </c>
      <c r="F66" s="165" t="s">
        <v>119</v>
      </c>
      <c r="G66" s="144">
        <v>200</v>
      </c>
      <c r="H66" s="110">
        <f>H67</f>
        <v>87500</v>
      </c>
      <c r="I66" s="72">
        <f>I67</f>
        <v>130000</v>
      </c>
      <c r="J66" s="72">
        <f>J67</f>
        <v>20000</v>
      </c>
    </row>
    <row r="67" spans="1:10" ht="27.75" customHeight="1">
      <c r="A67" s="86"/>
      <c r="B67" s="238" t="s">
        <v>59</v>
      </c>
      <c r="C67" s="141">
        <v>654</v>
      </c>
      <c r="D67" s="143">
        <v>1</v>
      </c>
      <c r="E67" s="143">
        <v>13</v>
      </c>
      <c r="F67" s="165" t="s">
        <v>119</v>
      </c>
      <c r="G67" s="144">
        <v>244</v>
      </c>
      <c r="H67" s="110">
        <v>87500</v>
      </c>
      <c r="I67" s="72">
        <v>130000</v>
      </c>
      <c r="J67" s="72">
        <v>20000</v>
      </c>
    </row>
    <row r="68" spans="1:10" s="94" customFormat="1" ht="51" customHeight="1">
      <c r="A68" s="92"/>
      <c r="B68" s="394" t="s">
        <v>265</v>
      </c>
      <c r="C68" s="141">
        <v>654</v>
      </c>
      <c r="D68" s="142">
        <v>1</v>
      </c>
      <c r="E68" s="142">
        <v>13</v>
      </c>
      <c r="F68" s="430" t="s">
        <v>332</v>
      </c>
      <c r="G68" s="141"/>
      <c r="H68" s="134">
        <f>H69</f>
        <v>4928750</v>
      </c>
      <c r="I68" s="67">
        <f>I69</f>
        <v>4153581</v>
      </c>
      <c r="J68" s="67">
        <f>J69</f>
        <v>3204381</v>
      </c>
    </row>
    <row r="69" spans="1:10" s="94" customFormat="1" ht="52.5" customHeight="1">
      <c r="A69" s="92"/>
      <c r="B69" s="445" t="s">
        <v>266</v>
      </c>
      <c r="C69" s="141">
        <v>654</v>
      </c>
      <c r="D69" s="143">
        <v>1</v>
      </c>
      <c r="E69" s="143">
        <v>13</v>
      </c>
      <c r="F69" s="396" t="s">
        <v>169</v>
      </c>
      <c r="G69" s="141"/>
      <c r="H69" s="110">
        <f>H70+H72+H74</f>
        <v>4928750</v>
      </c>
      <c r="I69" s="72">
        <f>I70+I72</f>
        <v>4153581</v>
      </c>
      <c r="J69" s="72">
        <f>J70+J72</f>
        <v>3204381</v>
      </c>
    </row>
    <row r="70" spans="1:11" ht="54" customHeight="1">
      <c r="A70" s="86"/>
      <c r="B70" s="238" t="s">
        <v>56</v>
      </c>
      <c r="C70" s="141">
        <v>654</v>
      </c>
      <c r="D70" s="143">
        <v>1</v>
      </c>
      <c r="E70" s="143">
        <v>13</v>
      </c>
      <c r="F70" s="396" t="s">
        <v>169</v>
      </c>
      <c r="G70" s="144">
        <v>100</v>
      </c>
      <c r="H70" s="110">
        <f>H71</f>
        <v>3480347.4</v>
      </c>
      <c r="I70" s="72">
        <f>I71</f>
        <v>3430347</v>
      </c>
      <c r="J70" s="72">
        <f>J71</f>
        <v>3204381</v>
      </c>
      <c r="K70" s="519"/>
    </row>
    <row r="71" spans="1:10" ht="15" customHeight="1">
      <c r="A71" s="86"/>
      <c r="B71" s="238" t="s">
        <v>62</v>
      </c>
      <c r="C71" s="141">
        <v>654</v>
      </c>
      <c r="D71" s="143">
        <v>1</v>
      </c>
      <c r="E71" s="143">
        <v>13</v>
      </c>
      <c r="F71" s="396" t="s">
        <v>169</v>
      </c>
      <c r="G71" s="144">
        <v>110</v>
      </c>
      <c r="H71" s="110">
        <v>3480347.4</v>
      </c>
      <c r="I71" s="72">
        <v>3430347</v>
      </c>
      <c r="J71" s="72">
        <v>3204381</v>
      </c>
    </row>
    <row r="72" spans="1:10" ht="23.25" customHeight="1">
      <c r="A72" s="86"/>
      <c r="B72" s="419" t="s">
        <v>58</v>
      </c>
      <c r="C72" s="141">
        <v>654</v>
      </c>
      <c r="D72" s="143">
        <v>1</v>
      </c>
      <c r="E72" s="143">
        <v>13</v>
      </c>
      <c r="F72" s="396" t="s">
        <v>169</v>
      </c>
      <c r="G72" s="144">
        <v>200</v>
      </c>
      <c r="H72" s="110">
        <f>H73</f>
        <v>1440520.95</v>
      </c>
      <c r="I72" s="72">
        <f>I73</f>
        <v>723234</v>
      </c>
      <c r="J72" s="72">
        <f>J73</f>
        <v>0</v>
      </c>
    </row>
    <row r="73" spans="1:11" ht="27.75" customHeight="1">
      <c r="A73" s="86"/>
      <c r="B73" s="238" t="s">
        <v>59</v>
      </c>
      <c r="C73" s="141">
        <v>654</v>
      </c>
      <c r="D73" s="143">
        <v>1</v>
      </c>
      <c r="E73" s="143">
        <v>13</v>
      </c>
      <c r="F73" s="396" t="s">
        <v>169</v>
      </c>
      <c r="G73" s="144">
        <v>240</v>
      </c>
      <c r="H73" s="110">
        <v>1440520.95</v>
      </c>
      <c r="I73" s="72">
        <v>723234</v>
      </c>
      <c r="J73" s="72">
        <v>0</v>
      </c>
      <c r="K73" s="519"/>
    </row>
    <row r="74" spans="1:10" ht="15" customHeight="1">
      <c r="A74" s="86"/>
      <c r="B74" s="419" t="s">
        <v>61</v>
      </c>
      <c r="C74" s="141">
        <v>654</v>
      </c>
      <c r="D74" s="143">
        <v>1</v>
      </c>
      <c r="E74" s="143">
        <v>13</v>
      </c>
      <c r="F74" s="396" t="s">
        <v>169</v>
      </c>
      <c r="G74" s="144">
        <v>800</v>
      </c>
      <c r="H74" s="110">
        <f>H75</f>
        <v>7881.65</v>
      </c>
      <c r="I74" s="72">
        <f>I75</f>
        <v>10000</v>
      </c>
      <c r="J74" s="72"/>
    </row>
    <row r="75" spans="1:10" ht="12" customHeight="1">
      <c r="A75" s="86"/>
      <c r="B75" s="123" t="s">
        <v>0</v>
      </c>
      <c r="C75" s="141">
        <v>654</v>
      </c>
      <c r="D75" s="143">
        <v>1</v>
      </c>
      <c r="E75" s="143">
        <v>13</v>
      </c>
      <c r="F75" s="396" t="s">
        <v>169</v>
      </c>
      <c r="G75" s="144">
        <v>851</v>
      </c>
      <c r="H75" s="110">
        <v>7881.65</v>
      </c>
      <c r="I75" s="72">
        <v>10000</v>
      </c>
      <c r="J75" s="72"/>
    </row>
    <row r="76" spans="1:10" s="94" customFormat="1" ht="15" customHeight="1">
      <c r="A76" s="92"/>
      <c r="B76" s="418" t="s">
        <v>63</v>
      </c>
      <c r="C76" s="141">
        <v>654</v>
      </c>
      <c r="D76" s="142">
        <v>2</v>
      </c>
      <c r="E76" s="142"/>
      <c r="F76" s="448"/>
      <c r="G76" s="141"/>
      <c r="H76" s="134">
        <f>H77</f>
        <v>189200</v>
      </c>
      <c r="I76" s="67">
        <f>I77</f>
        <v>189200</v>
      </c>
      <c r="J76" s="67">
        <f>J77</f>
        <v>189200</v>
      </c>
    </row>
    <row r="77" spans="1:10" ht="15" customHeight="1">
      <c r="A77" s="86"/>
      <c r="B77" s="238" t="s">
        <v>238</v>
      </c>
      <c r="C77" s="141">
        <v>654</v>
      </c>
      <c r="D77" s="143">
        <v>2</v>
      </c>
      <c r="E77" s="143">
        <v>3</v>
      </c>
      <c r="F77" s="160"/>
      <c r="G77" s="144"/>
      <c r="H77" s="110">
        <f>H78</f>
        <v>189200</v>
      </c>
      <c r="I77" s="72">
        <f>I78</f>
        <v>189200</v>
      </c>
      <c r="J77" s="72">
        <f>J78</f>
        <v>189200</v>
      </c>
    </row>
    <row r="78" spans="1:10" ht="38.25" customHeight="1">
      <c r="A78" s="86"/>
      <c r="B78" s="424" t="s">
        <v>257</v>
      </c>
      <c r="C78" s="141">
        <v>654</v>
      </c>
      <c r="D78" s="143">
        <v>2</v>
      </c>
      <c r="E78" s="143">
        <v>3</v>
      </c>
      <c r="F78" s="201" t="s">
        <v>134</v>
      </c>
      <c r="G78" s="144"/>
      <c r="H78" s="110">
        <f>H79</f>
        <v>189200</v>
      </c>
      <c r="I78" s="72">
        <f>I79</f>
        <v>189200</v>
      </c>
      <c r="J78" s="72">
        <f>J79</f>
        <v>189200</v>
      </c>
    </row>
    <row r="79" spans="1:10" ht="103.5" customHeight="1">
      <c r="A79" s="86"/>
      <c r="B79" s="238" t="s">
        <v>267</v>
      </c>
      <c r="C79" s="141">
        <v>654</v>
      </c>
      <c r="D79" s="143">
        <v>2</v>
      </c>
      <c r="E79" s="143">
        <v>3</v>
      </c>
      <c r="F79" s="377" t="s">
        <v>151</v>
      </c>
      <c r="G79" s="141"/>
      <c r="H79" s="110">
        <f>H80+H82</f>
        <v>189200</v>
      </c>
      <c r="I79" s="110">
        <f>I80+I82</f>
        <v>189200</v>
      </c>
      <c r="J79" s="110">
        <f>J80+J82</f>
        <v>189200</v>
      </c>
    </row>
    <row r="80" spans="1:10" ht="52.5" customHeight="1">
      <c r="A80" s="86"/>
      <c r="B80" s="238" t="s">
        <v>56</v>
      </c>
      <c r="C80" s="141">
        <v>654</v>
      </c>
      <c r="D80" s="143">
        <v>2</v>
      </c>
      <c r="E80" s="143">
        <v>3</v>
      </c>
      <c r="F80" s="377" t="s">
        <v>151</v>
      </c>
      <c r="G80" s="144">
        <v>100</v>
      </c>
      <c r="H80" s="110">
        <f>H81</f>
        <v>156000</v>
      </c>
      <c r="I80" s="72">
        <f>I81</f>
        <v>156000</v>
      </c>
      <c r="J80" s="72">
        <f>J81</f>
        <v>156000</v>
      </c>
    </row>
    <row r="81" spans="1:26" s="95" customFormat="1" ht="27" customHeight="1">
      <c r="A81" s="86"/>
      <c r="B81" s="238" t="s">
        <v>57</v>
      </c>
      <c r="C81" s="141">
        <v>654</v>
      </c>
      <c r="D81" s="143">
        <v>2</v>
      </c>
      <c r="E81" s="143">
        <v>3</v>
      </c>
      <c r="F81" s="377" t="s">
        <v>151</v>
      </c>
      <c r="G81" s="144">
        <v>120</v>
      </c>
      <c r="H81" s="110">
        <v>156000</v>
      </c>
      <c r="I81" s="72">
        <v>156000</v>
      </c>
      <c r="J81" s="72">
        <v>156000</v>
      </c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307" t="s">
        <v>121</v>
      </c>
    </row>
    <row r="82" spans="1:10" ht="21.75" customHeight="1">
      <c r="A82" s="86"/>
      <c r="B82" s="419" t="s">
        <v>28</v>
      </c>
      <c r="C82" s="141">
        <v>654</v>
      </c>
      <c r="D82" s="143">
        <v>2</v>
      </c>
      <c r="E82" s="143">
        <v>3</v>
      </c>
      <c r="F82" s="377" t="s">
        <v>305</v>
      </c>
      <c r="G82" s="144">
        <v>240</v>
      </c>
      <c r="H82" s="110">
        <v>33200</v>
      </c>
      <c r="I82" s="72">
        <v>33200</v>
      </c>
      <c r="J82" s="72">
        <v>33200</v>
      </c>
    </row>
    <row r="83" spans="1:10" ht="26.25">
      <c r="A83" s="86"/>
      <c r="B83" s="423" t="s">
        <v>231</v>
      </c>
      <c r="C83" s="141">
        <v>654</v>
      </c>
      <c r="D83" s="142">
        <v>3</v>
      </c>
      <c r="E83" s="142"/>
      <c r="F83" s="130"/>
      <c r="G83" s="141"/>
      <c r="H83" s="134">
        <f>H84+H89+H106</f>
        <v>4025267</v>
      </c>
      <c r="I83" s="67">
        <f>I84+I89+I106</f>
        <v>296630</v>
      </c>
      <c r="J83" s="67">
        <f>J84+J89+J106</f>
        <v>266630</v>
      </c>
    </row>
    <row r="84" spans="1:11" ht="12.75">
      <c r="A84" s="86"/>
      <c r="B84" s="418" t="s">
        <v>24</v>
      </c>
      <c r="C84" s="141">
        <v>654</v>
      </c>
      <c r="D84" s="143">
        <v>3</v>
      </c>
      <c r="E84" s="143">
        <v>4</v>
      </c>
      <c r="F84" s="129"/>
      <c r="G84" s="144"/>
      <c r="H84" s="110">
        <f>H85</f>
        <v>15200</v>
      </c>
      <c r="I84" s="72">
        <f aca="true" t="shared" si="0" ref="I84:J87">I85</f>
        <v>15200</v>
      </c>
      <c r="J84" s="72">
        <f t="shared" si="0"/>
        <v>15200</v>
      </c>
      <c r="K84" s="409"/>
    </row>
    <row r="85" spans="1:11" ht="42" customHeight="1">
      <c r="A85" s="86"/>
      <c r="B85" s="424" t="s">
        <v>257</v>
      </c>
      <c r="C85" s="141">
        <v>654</v>
      </c>
      <c r="D85" s="143">
        <v>3</v>
      </c>
      <c r="E85" s="143">
        <v>4</v>
      </c>
      <c r="F85" s="201" t="s">
        <v>134</v>
      </c>
      <c r="G85" s="144"/>
      <c r="H85" s="110">
        <f>H86</f>
        <v>15200</v>
      </c>
      <c r="I85" s="72">
        <f t="shared" si="0"/>
        <v>15200</v>
      </c>
      <c r="J85" s="72">
        <f t="shared" si="0"/>
        <v>15200</v>
      </c>
      <c r="K85" s="409"/>
    </row>
    <row r="86" spans="1:10" ht="101.25" customHeight="1">
      <c r="A86" s="86"/>
      <c r="B86" s="395" t="s">
        <v>268</v>
      </c>
      <c r="C86" s="141">
        <v>654</v>
      </c>
      <c r="D86" s="143">
        <v>3</v>
      </c>
      <c r="E86" s="143">
        <v>4</v>
      </c>
      <c r="F86" s="201" t="s">
        <v>154</v>
      </c>
      <c r="G86" s="144"/>
      <c r="H86" s="110">
        <f>H87</f>
        <v>15200</v>
      </c>
      <c r="I86" s="72">
        <f t="shared" si="0"/>
        <v>15200</v>
      </c>
      <c r="J86" s="72">
        <f t="shared" si="0"/>
        <v>15200</v>
      </c>
    </row>
    <row r="87" spans="1:26" s="95" customFormat="1" ht="24.75" customHeight="1">
      <c r="A87" s="86"/>
      <c r="B87" s="419" t="s">
        <v>58</v>
      </c>
      <c r="C87" s="141">
        <v>654</v>
      </c>
      <c r="D87" s="143">
        <v>3</v>
      </c>
      <c r="E87" s="143">
        <v>4</v>
      </c>
      <c r="F87" s="201" t="s">
        <v>154</v>
      </c>
      <c r="G87" s="144">
        <v>200</v>
      </c>
      <c r="H87" s="110">
        <f>H88</f>
        <v>15200</v>
      </c>
      <c r="I87" s="72">
        <f t="shared" si="0"/>
        <v>15200</v>
      </c>
      <c r="J87" s="72">
        <f t="shared" si="0"/>
        <v>15200</v>
      </c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308" t="s">
        <v>120</v>
      </c>
    </row>
    <row r="88" spans="1:10" ht="27.75" customHeight="1">
      <c r="A88" s="86"/>
      <c r="B88" s="238" t="s">
        <v>59</v>
      </c>
      <c r="C88" s="141">
        <v>654</v>
      </c>
      <c r="D88" s="143">
        <v>3</v>
      </c>
      <c r="E88" s="143">
        <v>4</v>
      </c>
      <c r="F88" s="201" t="s">
        <v>154</v>
      </c>
      <c r="G88" s="144">
        <v>240</v>
      </c>
      <c r="H88" s="110">
        <v>15200</v>
      </c>
      <c r="I88" s="72">
        <v>15200</v>
      </c>
      <c r="J88" s="72">
        <v>15200</v>
      </c>
    </row>
    <row r="89" spans="1:10" s="94" customFormat="1" ht="36.75" customHeight="1">
      <c r="A89" s="92"/>
      <c r="B89" s="425" t="s">
        <v>29</v>
      </c>
      <c r="C89" s="141">
        <v>654</v>
      </c>
      <c r="D89" s="426">
        <v>3</v>
      </c>
      <c r="E89" s="426">
        <v>9</v>
      </c>
      <c r="F89" s="427"/>
      <c r="G89" s="428"/>
      <c r="H89" s="134">
        <f>H90+H101</f>
        <v>980000</v>
      </c>
      <c r="I89" s="67">
        <f>I90+I96+I98+I101</f>
        <v>260000</v>
      </c>
      <c r="J89" s="67">
        <f>J90+J96+J98+J101</f>
        <v>230000</v>
      </c>
    </row>
    <row r="90" spans="1:10" s="94" customFormat="1" ht="42.75" customHeight="1">
      <c r="A90" s="92"/>
      <c r="B90" s="424" t="s">
        <v>269</v>
      </c>
      <c r="C90" s="141">
        <v>654</v>
      </c>
      <c r="D90" s="426">
        <v>3</v>
      </c>
      <c r="E90" s="426">
        <v>9</v>
      </c>
      <c r="F90" s="430" t="s">
        <v>163</v>
      </c>
      <c r="G90" s="141"/>
      <c r="H90" s="134">
        <f>H91</f>
        <v>30000</v>
      </c>
      <c r="I90" s="67">
        <f>I91</f>
        <v>60000</v>
      </c>
      <c r="J90" s="67">
        <f>J91</f>
        <v>30000</v>
      </c>
    </row>
    <row r="91" spans="1:10" ht="51" customHeight="1">
      <c r="A91" s="86"/>
      <c r="B91" s="238" t="s">
        <v>270</v>
      </c>
      <c r="C91" s="141">
        <v>654</v>
      </c>
      <c r="D91" s="429">
        <v>3</v>
      </c>
      <c r="E91" s="429">
        <v>9</v>
      </c>
      <c r="F91" s="396" t="s">
        <v>162</v>
      </c>
      <c r="G91" s="144"/>
      <c r="H91" s="110">
        <f>H92</f>
        <v>30000</v>
      </c>
      <c r="I91" s="72">
        <f>I92</f>
        <v>60000</v>
      </c>
      <c r="J91" s="72">
        <f>J92</f>
        <v>30000</v>
      </c>
    </row>
    <row r="92" spans="1:10" ht="26.25" customHeight="1">
      <c r="A92" s="86"/>
      <c r="B92" s="419" t="s">
        <v>58</v>
      </c>
      <c r="C92" s="431">
        <v>654</v>
      </c>
      <c r="D92" s="429">
        <v>3</v>
      </c>
      <c r="E92" s="429">
        <v>9</v>
      </c>
      <c r="F92" s="396" t="s">
        <v>162</v>
      </c>
      <c r="G92" s="144">
        <v>200</v>
      </c>
      <c r="H92" s="110">
        <f>H93</f>
        <v>30000</v>
      </c>
      <c r="I92" s="72">
        <f>I93</f>
        <v>60000</v>
      </c>
      <c r="J92" s="72">
        <f>J93</f>
        <v>30000</v>
      </c>
    </row>
    <row r="93" spans="1:10" ht="28.5" customHeight="1">
      <c r="A93" s="86"/>
      <c r="B93" s="238" t="s">
        <v>59</v>
      </c>
      <c r="C93" s="431">
        <v>654</v>
      </c>
      <c r="D93" s="429">
        <v>3</v>
      </c>
      <c r="E93" s="429">
        <v>9</v>
      </c>
      <c r="F93" s="396" t="s">
        <v>162</v>
      </c>
      <c r="G93" s="144">
        <v>240</v>
      </c>
      <c r="H93" s="110">
        <v>30000</v>
      </c>
      <c r="I93" s="72">
        <v>60000</v>
      </c>
      <c r="J93" s="72">
        <v>30000</v>
      </c>
    </row>
    <row r="94" spans="1:10" ht="27.75" customHeight="1" hidden="1">
      <c r="A94" s="86"/>
      <c r="B94" s="432" t="s">
        <v>80</v>
      </c>
      <c r="C94" s="431"/>
      <c r="D94" s="429">
        <v>3</v>
      </c>
      <c r="E94" s="429">
        <v>9</v>
      </c>
      <c r="F94" s="162" t="s">
        <v>65</v>
      </c>
      <c r="G94" s="144"/>
      <c r="H94" s="110"/>
      <c r="I94" s="72"/>
      <c r="J94" s="72"/>
    </row>
    <row r="95" spans="1:10" ht="91.5" customHeight="1" hidden="1">
      <c r="A95" s="86"/>
      <c r="B95" s="200" t="s">
        <v>81</v>
      </c>
      <c r="C95" s="431"/>
      <c r="D95" s="429">
        <v>3</v>
      </c>
      <c r="E95" s="429">
        <v>9</v>
      </c>
      <c r="F95" s="203" t="s">
        <v>76</v>
      </c>
      <c r="G95" s="144"/>
      <c r="H95" s="110"/>
      <c r="I95" s="72"/>
      <c r="J95" s="72"/>
    </row>
    <row r="96" spans="1:10" ht="27" customHeight="1" hidden="1">
      <c r="A96" s="86"/>
      <c r="B96" s="238" t="s">
        <v>58</v>
      </c>
      <c r="C96" s="431"/>
      <c r="D96" s="429">
        <v>3</v>
      </c>
      <c r="E96" s="429">
        <v>9</v>
      </c>
      <c r="F96" s="203" t="s">
        <v>76</v>
      </c>
      <c r="G96" s="144">
        <v>200</v>
      </c>
      <c r="H96" s="110"/>
      <c r="I96" s="72"/>
      <c r="J96" s="72"/>
    </row>
    <row r="97" spans="1:10" ht="27" customHeight="1" hidden="1">
      <c r="A97" s="86"/>
      <c r="B97" s="238" t="s">
        <v>59</v>
      </c>
      <c r="C97" s="431"/>
      <c r="D97" s="429">
        <v>3</v>
      </c>
      <c r="E97" s="429">
        <v>9</v>
      </c>
      <c r="F97" s="203" t="s">
        <v>76</v>
      </c>
      <c r="G97" s="144">
        <v>240</v>
      </c>
      <c r="H97" s="110"/>
      <c r="I97" s="72"/>
      <c r="J97" s="72"/>
    </row>
    <row r="98" spans="1:10" ht="72" customHeight="1" hidden="1">
      <c r="A98" s="86"/>
      <c r="B98" s="433" t="s">
        <v>101</v>
      </c>
      <c r="C98" s="141">
        <v>654</v>
      </c>
      <c r="D98" s="429">
        <v>3</v>
      </c>
      <c r="E98" s="429">
        <v>9</v>
      </c>
      <c r="F98" s="162" t="s">
        <v>66</v>
      </c>
      <c r="G98" s="434"/>
      <c r="H98" s="110"/>
      <c r="I98" s="72"/>
      <c r="J98" s="72"/>
    </row>
    <row r="99" spans="1:10" ht="34.5" customHeight="1" hidden="1">
      <c r="A99" s="86"/>
      <c r="B99" s="238" t="s">
        <v>58</v>
      </c>
      <c r="C99" s="141"/>
      <c r="D99" s="429">
        <v>3</v>
      </c>
      <c r="E99" s="429">
        <v>9</v>
      </c>
      <c r="F99" s="162" t="s">
        <v>66</v>
      </c>
      <c r="G99" s="434">
        <v>200</v>
      </c>
      <c r="H99" s="110"/>
      <c r="I99" s="72"/>
      <c r="J99" s="72"/>
    </row>
    <row r="100" spans="1:10" ht="27" customHeight="1" hidden="1">
      <c r="A100" s="86"/>
      <c r="B100" s="238" t="s">
        <v>59</v>
      </c>
      <c r="C100" s="141">
        <v>654</v>
      </c>
      <c r="D100" s="429">
        <v>3</v>
      </c>
      <c r="E100" s="429">
        <v>9</v>
      </c>
      <c r="F100" s="162" t="s">
        <v>66</v>
      </c>
      <c r="G100" s="434">
        <v>240</v>
      </c>
      <c r="H100" s="110"/>
      <c r="I100" s="72"/>
      <c r="J100" s="72"/>
    </row>
    <row r="101" spans="1:10" s="94" customFormat="1" ht="37.5" customHeight="1">
      <c r="A101" s="92"/>
      <c r="B101" s="394" t="s">
        <v>271</v>
      </c>
      <c r="C101" s="141">
        <v>654</v>
      </c>
      <c r="D101" s="426">
        <v>3</v>
      </c>
      <c r="E101" s="426">
        <v>9</v>
      </c>
      <c r="F101" s="378" t="s">
        <v>203</v>
      </c>
      <c r="G101" s="428"/>
      <c r="H101" s="134">
        <f>H102</f>
        <v>950000</v>
      </c>
      <c r="I101" s="67">
        <f>I102</f>
        <v>200000</v>
      </c>
      <c r="J101" s="67">
        <f>J102</f>
        <v>200000</v>
      </c>
    </row>
    <row r="102" spans="1:10" s="122" customFormat="1" ht="52.5" customHeight="1">
      <c r="A102" s="121"/>
      <c r="B102" s="395" t="s">
        <v>272</v>
      </c>
      <c r="C102" s="141">
        <v>654</v>
      </c>
      <c r="D102" s="429">
        <v>3</v>
      </c>
      <c r="E102" s="429">
        <v>9</v>
      </c>
      <c r="F102" s="386" t="s">
        <v>204</v>
      </c>
      <c r="G102" s="435"/>
      <c r="H102" s="110">
        <f>H103</f>
        <v>950000</v>
      </c>
      <c r="I102" s="72">
        <v>200000</v>
      </c>
      <c r="J102" s="72">
        <v>200000</v>
      </c>
    </row>
    <row r="103" spans="1:10" s="122" customFormat="1" ht="22.5" customHeight="1">
      <c r="A103" s="121"/>
      <c r="B103" s="419" t="s">
        <v>58</v>
      </c>
      <c r="C103" s="141">
        <v>654</v>
      </c>
      <c r="D103" s="429">
        <v>3</v>
      </c>
      <c r="E103" s="429">
        <v>9</v>
      </c>
      <c r="F103" s="386" t="s">
        <v>204</v>
      </c>
      <c r="G103" s="144">
        <v>200</v>
      </c>
      <c r="H103" s="110">
        <f>H104</f>
        <v>950000</v>
      </c>
      <c r="I103" s="72">
        <f>I104</f>
        <v>200000</v>
      </c>
      <c r="J103" s="72">
        <f>J104</f>
        <v>200000</v>
      </c>
    </row>
    <row r="104" spans="1:10" s="122" customFormat="1" ht="26.25" customHeight="1">
      <c r="A104" s="121"/>
      <c r="B104" s="238" t="s">
        <v>59</v>
      </c>
      <c r="C104" s="144">
        <v>654</v>
      </c>
      <c r="D104" s="429">
        <v>3</v>
      </c>
      <c r="E104" s="429">
        <v>9</v>
      </c>
      <c r="F104" s="386" t="s">
        <v>204</v>
      </c>
      <c r="G104" s="144">
        <v>240</v>
      </c>
      <c r="H104" s="110">
        <v>950000</v>
      </c>
      <c r="I104" s="72">
        <v>200000</v>
      </c>
      <c r="J104" s="72">
        <v>200000</v>
      </c>
    </row>
    <row r="105" spans="1:10" ht="3.75" customHeight="1" hidden="1">
      <c r="A105" s="86"/>
      <c r="B105" s="436" t="s">
        <v>40</v>
      </c>
      <c r="C105" s="141">
        <v>654</v>
      </c>
      <c r="D105" s="143">
        <v>3</v>
      </c>
      <c r="E105" s="143">
        <v>14</v>
      </c>
      <c r="F105" s="129">
        <v>7951600</v>
      </c>
      <c r="G105" s="144">
        <v>0</v>
      </c>
      <c r="H105" s="110"/>
      <c r="I105" s="72">
        <f>I106</f>
        <v>21430</v>
      </c>
      <c r="J105" s="72">
        <f>J106</f>
        <v>21430</v>
      </c>
    </row>
    <row r="106" spans="1:10" s="94" customFormat="1" ht="24" customHeight="1">
      <c r="A106" s="92"/>
      <c r="B106" s="425" t="s">
        <v>43</v>
      </c>
      <c r="C106" s="141">
        <v>654</v>
      </c>
      <c r="D106" s="142">
        <v>3</v>
      </c>
      <c r="E106" s="142">
        <v>14</v>
      </c>
      <c r="F106" s="130"/>
      <c r="G106" s="141"/>
      <c r="H106" s="134">
        <f>H107+H114</f>
        <v>3030067</v>
      </c>
      <c r="I106" s="67">
        <f>I107</f>
        <v>21430</v>
      </c>
      <c r="J106" s="67">
        <f>J107</f>
        <v>21430</v>
      </c>
    </row>
    <row r="107" spans="1:10" s="94" customFormat="1" ht="36" customHeight="1">
      <c r="A107" s="92"/>
      <c r="B107" s="368" t="s">
        <v>102</v>
      </c>
      <c r="C107" s="141">
        <v>654</v>
      </c>
      <c r="D107" s="142">
        <v>3</v>
      </c>
      <c r="E107" s="142">
        <v>14</v>
      </c>
      <c r="F107" s="565" t="s">
        <v>132</v>
      </c>
      <c r="G107" s="141"/>
      <c r="H107" s="134">
        <f>H108+H111</f>
        <v>21430</v>
      </c>
      <c r="I107" s="67">
        <f>I109+I111</f>
        <v>21430</v>
      </c>
      <c r="J107" s="67">
        <f>J109+J111</f>
        <v>21430</v>
      </c>
    </row>
    <row r="108" spans="1:29" ht="142.5" customHeight="1">
      <c r="A108" s="86"/>
      <c r="B108" s="395" t="s">
        <v>97</v>
      </c>
      <c r="C108" s="141">
        <v>654</v>
      </c>
      <c r="D108" s="143">
        <v>3</v>
      </c>
      <c r="E108" s="143">
        <v>14</v>
      </c>
      <c r="F108" s="203" t="s">
        <v>128</v>
      </c>
      <c r="G108" s="144"/>
      <c r="H108" s="110">
        <f>H109</f>
        <v>15000</v>
      </c>
      <c r="I108" s="72">
        <f>I109</f>
        <v>15000</v>
      </c>
      <c r="J108" s="72">
        <f>J109</f>
        <v>15000</v>
      </c>
      <c r="Z108" s="310"/>
      <c r="AA108" s="311"/>
      <c r="AB108" s="310"/>
      <c r="AC108" s="311"/>
    </row>
    <row r="109" spans="1:29" ht="29.25" customHeight="1">
      <c r="A109" s="86"/>
      <c r="B109" s="238" t="s">
        <v>58</v>
      </c>
      <c r="C109" s="141">
        <v>654</v>
      </c>
      <c r="D109" s="143">
        <v>3</v>
      </c>
      <c r="E109" s="143">
        <v>14</v>
      </c>
      <c r="F109" s="203" t="s">
        <v>128</v>
      </c>
      <c r="G109" s="144">
        <v>200</v>
      </c>
      <c r="H109" s="110">
        <f>H110</f>
        <v>15000</v>
      </c>
      <c r="I109" s="72">
        <f>I110</f>
        <v>15000</v>
      </c>
      <c r="J109" s="72">
        <f>J110</f>
        <v>15000</v>
      </c>
      <c r="Z109" s="310"/>
      <c r="AA109" s="311"/>
      <c r="AB109" s="310"/>
      <c r="AC109" s="311"/>
    </row>
    <row r="110" spans="1:29" s="95" customFormat="1" ht="24.75" customHeight="1">
      <c r="A110" s="86"/>
      <c r="B110" s="238" t="s">
        <v>59</v>
      </c>
      <c r="C110" s="141">
        <v>654</v>
      </c>
      <c r="D110" s="143">
        <v>3</v>
      </c>
      <c r="E110" s="143">
        <v>14</v>
      </c>
      <c r="F110" s="203" t="s">
        <v>128</v>
      </c>
      <c r="G110" s="144">
        <v>240</v>
      </c>
      <c r="H110" s="110">
        <v>15000</v>
      </c>
      <c r="I110" s="72">
        <v>15000</v>
      </c>
      <c r="J110" s="72">
        <v>15000</v>
      </c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308" t="s">
        <v>114</v>
      </c>
      <c r="AA110" s="312"/>
      <c r="AB110" s="313"/>
      <c r="AC110" s="312"/>
    </row>
    <row r="111" spans="1:10" ht="91.5" customHeight="1">
      <c r="A111" s="86"/>
      <c r="B111" s="395" t="s">
        <v>98</v>
      </c>
      <c r="C111" s="141">
        <v>654</v>
      </c>
      <c r="D111" s="429">
        <v>3</v>
      </c>
      <c r="E111" s="429">
        <v>14</v>
      </c>
      <c r="F111" s="203" t="s">
        <v>129</v>
      </c>
      <c r="G111" s="434"/>
      <c r="H111" s="110">
        <f>H112</f>
        <v>6430</v>
      </c>
      <c r="I111" s="72">
        <f>I112</f>
        <v>6430</v>
      </c>
      <c r="J111" s="72">
        <f>J112</f>
        <v>6430</v>
      </c>
    </row>
    <row r="112" spans="1:10" ht="24.75" customHeight="1">
      <c r="A112" s="86"/>
      <c r="B112" s="238" t="s">
        <v>58</v>
      </c>
      <c r="C112" s="141">
        <v>654</v>
      </c>
      <c r="D112" s="143">
        <v>3</v>
      </c>
      <c r="E112" s="143">
        <v>14</v>
      </c>
      <c r="F112" s="203" t="s">
        <v>129</v>
      </c>
      <c r="G112" s="144">
        <v>200</v>
      </c>
      <c r="H112" s="110">
        <f>H113</f>
        <v>6430</v>
      </c>
      <c r="I112" s="72">
        <f>I113</f>
        <v>6430</v>
      </c>
      <c r="J112" s="72">
        <f>J113</f>
        <v>6430</v>
      </c>
    </row>
    <row r="113" spans="1:10" s="95" customFormat="1" ht="27" customHeight="1">
      <c r="A113" s="86"/>
      <c r="B113" s="238" t="s">
        <v>59</v>
      </c>
      <c r="C113" s="141">
        <v>654</v>
      </c>
      <c r="D113" s="143">
        <v>3</v>
      </c>
      <c r="E113" s="143">
        <v>14</v>
      </c>
      <c r="F113" s="203" t="s">
        <v>129</v>
      </c>
      <c r="G113" s="144">
        <v>240</v>
      </c>
      <c r="H113" s="110">
        <v>6430</v>
      </c>
      <c r="I113" s="72">
        <v>6430</v>
      </c>
      <c r="J113" s="72">
        <v>6430</v>
      </c>
    </row>
    <row r="114" spans="1:10" s="94" customFormat="1" ht="48.75" customHeight="1">
      <c r="A114" s="92"/>
      <c r="B114" s="394" t="s">
        <v>273</v>
      </c>
      <c r="C114" s="141">
        <v>654</v>
      </c>
      <c r="D114" s="142">
        <v>3</v>
      </c>
      <c r="E114" s="142">
        <v>14</v>
      </c>
      <c r="F114" s="565" t="s">
        <v>115</v>
      </c>
      <c r="G114" s="141"/>
      <c r="H114" s="134">
        <f>H115</f>
        <v>3008637</v>
      </c>
      <c r="I114" s="67"/>
      <c r="J114" s="67"/>
    </row>
    <row r="115" spans="1:10" s="95" customFormat="1" ht="116.25" customHeight="1">
      <c r="A115" s="86"/>
      <c r="B115" s="238" t="s">
        <v>274</v>
      </c>
      <c r="C115" s="141">
        <v>654</v>
      </c>
      <c r="D115" s="143">
        <v>3</v>
      </c>
      <c r="E115" s="143">
        <v>14</v>
      </c>
      <c r="F115" s="203" t="s">
        <v>254</v>
      </c>
      <c r="G115" s="144">
        <v>500</v>
      </c>
      <c r="H115" s="110">
        <f>H116</f>
        <v>3008637</v>
      </c>
      <c r="I115" s="72"/>
      <c r="J115" s="72"/>
    </row>
    <row r="116" spans="1:10" s="95" customFormat="1" ht="15" customHeight="1">
      <c r="A116" s="86"/>
      <c r="B116" s="419" t="s">
        <v>34</v>
      </c>
      <c r="C116" s="141">
        <v>654</v>
      </c>
      <c r="D116" s="143">
        <v>3</v>
      </c>
      <c r="E116" s="143">
        <v>14</v>
      </c>
      <c r="F116" s="203" t="s">
        <v>254</v>
      </c>
      <c r="G116" s="144">
        <v>540</v>
      </c>
      <c r="H116" s="110">
        <v>3008637</v>
      </c>
      <c r="I116" s="72"/>
      <c r="J116" s="72"/>
    </row>
    <row r="117" spans="1:10" s="95" customFormat="1" ht="14.25" customHeight="1">
      <c r="A117" s="314"/>
      <c r="B117" s="423" t="s">
        <v>232</v>
      </c>
      <c r="C117" s="141">
        <v>654</v>
      </c>
      <c r="D117" s="142">
        <v>4</v>
      </c>
      <c r="E117" s="142"/>
      <c r="F117" s="130"/>
      <c r="G117" s="141"/>
      <c r="H117" s="134">
        <f>H118+H121+H132+H140</f>
        <v>10394673.73</v>
      </c>
      <c r="I117" s="67">
        <f>I132+I140+I121</f>
        <v>3606905</v>
      </c>
      <c r="J117" s="67">
        <f>J132+J140+J121</f>
        <v>3824260</v>
      </c>
    </row>
    <row r="118" spans="1:10" s="94" customFormat="1" ht="27.75" customHeight="1">
      <c r="A118" s="92"/>
      <c r="B118" s="425" t="s">
        <v>325</v>
      </c>
      <c r="C118" s="141">
        <v>654</v>
      </c>
      <c r="D118" s="426">
        <v>4</v>
      </c>
      <c r="E118" s="426">
        <v>1</v>
      </c>
      <c r="F118" s="566" t="s">
        <v>327</v>
      </c>
      <c r="G118" s="428"/>
      <c r="H118" s="134">
        <f>H119</f>
        <v>113123.23</v>
      </c>
      <c r="I118" s="67"/>
      <c r="J118" s="67"/>
    </row>
    <row r="119" spans="1:10" ht="27.75" customHeight="1">
      <c r="A119" s="86"/>
      <c r="B119" s="238" t="s">
        <v>326</v>
      </c>
      <c r="C119" s="141">
        <v>654</v>
      </c>
      <c r="D119" s="429">
        <v>4</v>
      </c>
      <c r="E119" s="429">
        <v>1</v>
      </c>
      <c r="F119" s="524" t="s">
        <v>327</v>
      </c>
      <c r="G119" s="434">
        <v>100</v>
      </c>
      <c r="H119" s="110">
        <f>H120</f>
        <v>113123.23</v>
      </c>
      <c r="I119" s="72">
        <f>I120</f>
        <v>0</v>
      </c>
      <c r="J119" s="72">
        <f>J120</f>
        <v>0</v>
      </c>
    </row>
    <row r="120" spans="1:10" ht="27.75" customHeight="1">
      <c r="A120" s="86"/>
      <c r="B120" s="238" t="s">
        <v>56</v>
      </c>
      <c r="C120" s="141">
        <v>654</v>
      </c>
      <c r="D120" s="429">
        <v>4</v>
      </c>
      <c r="E120" s="429">
        <v>1</v>
      </c>
      <c r="F120" s="524" t="s">
        <v>327</v>
      </c>
      <c r="G120" s="434">
        <v>110</v>
      </c>
      <c r="H120" s="110">
        <v>113123.23</v>
      </c>
      <c r="I120" s="72"/>
      <c r="J120" s="72"/>
    </row>
    <row r="121" spans="1:10" s="94" customFormat="1" ht="13.5" customHeight="1">
      <c r="A121" s="96"/>
      <c r="B121" s="425" t="s">
        <v>50</v>
      </c>
      <c r="C121" s="141">
        <v>654</v>
      </c>
      <c r="D121" s="426">
        <v>4</v>
      </c>
      <c r="E121" s="426">
        <v>9</v>
      </c>
      <c r="F121" s="427"/>
      <c r="G121" s="428"/>
      <c r="H121" s="134">
        <f>H122</f>
        <v>8867339</v>
      </c>
      <c r="I121" s="67">
        <f>I122</f>
        <v>3045105</v>
      </c>
      <c r="J121" s="67">
        <f>J122</f>
        <v>3197360</v>
      </c>
    </row>
    <row r="122" spans="1:10" ht="27">
      <c r="A122" s="86"/>
      <c r="B122" s="425" t="s">
        <v>74</v>
      </c>
      <c r="C122" s="141">
        <v>654</v>
      </c>
      <c r="D122" s="143">
        <v>4</v>
      </c>
      <c r="E122" s="143">
        <v>9</v>
      </c>
      <c r="F122" s="203" t="s">
        <v>131</v>
      </c>
      <c r="G122" s="158"/>
      <c r="H122" s="110">
        <f>H123+H126+H129</f>
        <v>8867339</v>
      </c>
      <c r="I122" s="72">
        <f>I125+I127</f>
        <v>3045105</v>
      </c>
      <c r="J122" s="72">
        <f>J125+J127</f>
        <v>3197360</v>
      </c>
    </row>
    <row r="123" spans="1:10" ht="41.25" customHeight="1">
      <c r="A123" s="86"/>
      <c r="B123" s="200" t="s">
        <v>125</v>
      </c>
      <c r="C123" s="141">
        <v>654</v>
      </c>
      <c r="D123" s="143">
        <v>4</v>
      </c>
      <c r="E123" s="143">
        <v>9</v>
      </c>
      <c r="F123" s="203" t="s">
        <v>130</v>
      </c>
      <c r="G123" s="144"/>
      <c r="H123" s="110">
        <f>H124</f>
        <v>3736500</v>
      </c>
      <c r="I123" s="72">
        <f>I124</f>
        <v>3045105</v>
      </c>
      <c r="J123" s="72">
        <v>1904700</v>
      </c>
    </row>
    <row r="124" spans="1:10" ht="26.25">
      <c r="A124" s="86"/>
      <c r="B124" s="238" t="s">
        <v>58</v>
      </c>
      <c r="C124" s="141">
        <v>654</v>
      </c>
      <c r="D124" s="143">
        <v>4</v>
      </c>
      <c r="E124" s="143">
        <v>9</v>
      </c>
      <c r="F124" s="203" t="s">
        <v>130</v>
      </c>
      <c r="G124" s="144">
        <v>200</v>
      </c>
      <c r="H124" s="110">
        <f>H125</f>
        <v>3736500</v>
      </c>
      <c r="I124" s="72">
        <f>I125</f>
        <v>3045105</v>
      </c>
      <c r="J124" s="72">
        <f>J125</f>
        <v>3197360</v>
      </c>
    </row>
    <row r="125" spans="1:10" ht="26.25" customHeight="1">
      <c r="A125" s="86"/>
      <c r="B125" s="238" t="s">
        <v>59</v>
      </c>
      <c r="C125" s="141">
        <v>654</v>
      </c>
      <c r="D125" s="143">
        <v>4</v>
      </c>
      <c r="E125" s="143">
        <v>9</v>
      </c>
      <c r="F125" s="203" t="s">
        <v>130</v>
      </c>
      <c r="G125" s="144">
        <v>240</v>
      </c>
      <c r="H125" s="110">
        <v>3736500</v>
      </c>
      <c r="I125" s="72">
        <v>3045105</v>
      </c>
      <c r="J125" s="72">
        <v>3197360</v>
      </c>
    </row>
    <row r="126" spans="1:10" ht="26.25" customHeight="1">
      <c r="A126" s="86"/>
      <c r="B126" s="200" t="s">
        <v>125</v>
      </c>
      <c r="C126" s="141">
        <v>654</v>
      </c>
      <c r="D126" s="143">
        <v>4</v>
      </c>
      <c r="E126" s="143">
        <v>9</v>
      </c>
      <c r="F126" s="203" t="s">
        <v>320</v>
      </c>
      <c r="G126" s="144"/>
      <c r="H126" s="110">
        <f>H127</f>
        <v>4874262.05</v>
      </c>
      <c r="I126" s="72">
        <f>I127</f>
        <v>0</v>
      </c>
      <c r="J126" s="72">
        <f>J127</f>
        <v>0</v>
      </c>
    </row>
    <row r="127" spans="1:10" ht="26.25" customHeight="1">
      <c r="A127" s="86"/>
      <c r="B127" s="238" t="s">
        <v>58</v>
      </c>
      <c r="C127" s="141">
        <v>654</v>
      </c>
      <c r="D127" s="143">
        <v>4</v>
      </c>
      <c r="E127" s="143">
        <v>9</v>
      </c>
      <c r="F127" s="203" t="s">
        <v>320</v>
      </c>
      <c r="G127" s="144">
        <v>200</v>
      </c>
      <c r="H127" s="110">
        <f>H128</f>
        <v>4874262.05</v>
      </c>
      <c r="I127" s="72">
        <f>I128</f>
        <v>0</v>
      </c>
      <c r="J127" s="72">
        <f>J128</f>
        <v>0</v>
      </c>
    </row>
    <row r="128" spans="1:10" ht="26.25" customHeight="1">
      <c r="A128" s="86"/>
      <c r="B128" s="238" t="s">
        <v>59</v>
      </c>
      <c r="C128" s="141">
        <v>654</v>
      </c>
      <c r="D128" s="143">
        <v>4</v>
      </c>
      <c r="E128" s="143">
        <v>9</v>
      </c>
      <c r="F128" s="203" t="s">
        <v>320</v>
      </c>
      <c r="G128" s="144">
        <v>240</v>
      </c>
      <c r="H128" s="110">
        <v>4874262.05</v>
      </c>
      <c r="I128" s="72"/>
      <c r="J128" s="72"/>
    </row>
    <row r="129" spans="1:10" ht="26.25" customHeight="1">
      <c r="A129" s="86"/>
      <c r="B129" s="200" t="s">
        <v>125</v>
      </c>
      <c r="C129" s="141">
        <v>654</v>
      </c>
      <c r="D129" s="143">
        <v>4</v>
      </c>
      <c r="E129" s="143">
        <v>9</v>
      </c>
      <c r="F129" s="203" t="s">
        <v>321</v>
      </c>
      <c r="G129" s="144"/>
      <c r="H129" s="110">
        <f>H130</f>
        <v>256576.95</v>
      </c>
      <c r="I129" s="72"/>
      <c r="J129" s="72"/>
    </row>
    <row r="130" spans="1:10" ht="26.25" customHeight="1">
      <c r="A130" s="86"/>
      <c r="B130" s="238" t="s">
        <v>58</v>
      </c>
      <c r="C130" s="141">
        <v>654</v>
      </c>
      <c r="D130" s="143">
        <v>4</v>
      </c>
      <c r="E130" s="143">
        <v>9</v>
      </c>
      <c r="F130" s="203" t="s">
        <v>321</v>
      </c>
      <c r="G130" s="144">
        <v>200</v>
      </c>
      <c r="H130" s="110">
        <f>H131</f>
        <v>256576.95</v>
      </c>
      <c r="I130" s="72"/>
      <c r="J130" s="72"/>
    </row>
    <row r="131" spans="1:10" ht="26.25" customHeight="1">
      <c r="A131" s="86"/>
      <c r="B131" s="238" t="s">
        <v>59</v>
      </c>
      <c r="C131" s="141">
        <v>654</v>
      </c>
      <c r="D131" s="143">
        <v>4</v>
      </c>
      <c r="E131" s="143">
        <v>9</v>
      </c>
      <c r="F131" s="203" t="s">
        <v>321</v>
      </c>
      <c r="G131" s="144">
        <v>240</v>
      </c>
      <c r="H131" s="110">
        <v>256576.95</v>
      </c>
      <c r="I131" s="72"/>
      <c r="J131" s="72"/>
    </row>
    <row r="132" spans="1:10" s="447" customFormat="1" ht="26.25" customHeight="1">
      <c r="A132" s="446"/>
      <c r="B132" s="438" t="s">
        <v>243</v>
      </c>
      <c r="C132" s="141">
        <v>654</v>
      </c>
      <c r="D132" s="426">
        <v>4</v>
      </c>
      <c r="E132" s="426">
        <v>10</v>
      </c>
      <c r="F132" s="427"/>
      <c r="G132" s="428"/>
      <c r="H132" s="134">
        <f>H133</f>
        <v>953561.5</v>
      </c>
      <c r="I132" s="67">
        <f>I133</f>
        <v>561800</v>
      </c>
      <c r="J132" s="67">
        <f>J133</f>
        <v>626900</v>
      </c>
    </row>
    <row r="133" spans="1:11" ht="37.5" customHeight="1">
      <c r="A133" s="86"/>
      <c r="B133" s="394" t="s">
        <v>275</v>
      </c>
      <c r="C133" s="141">
        <v>654</v>
      </c>
      <c r="D133" s="429">
        <v>4</v>
      </c>
      <c r="E133" s="429">
        <v>10</v>
      </c>
      <c r="F133" s="430" t="s">
        <v>171</v>
      </c>
      <c r="G133" s="434"/>
      <c r="H133" s="110">
        <f>H134</f>
        <v>953561.5</v>
      </c>
      <c r="I133" s="72">
        <f>I134</f>
        <v>561800</v>
      </c>
      <c r="J133" s="72">
        <f>J134</f>
        <v>626900</v>
      </c>
      <c r="K133" s="410"/>
    </row>
    <row r="134" spans="1:10" ht="50.25" customHeight="1">
      <c r="A134" s="86"/>
      <c r="B134" s="436" t="s">
        <v>276</v>
      </c>
      <c r="C134" s="141">
        <v>654</v>
      </c>
      <c r="D134" s="429">
        <v>4</v>
      </c>
      <c r="E134" s="429">
        <v>10</v>
      </c>
      <c r="F134" s="203" t="s">
        <v>173</v>
      </c>
      <c r="G134" s="434"/>
      <c r="H134" s="110">
        <f>H135+H138</f>
        <v>953561.5</v>
      </c>
      <c r="I134" s="72">
        <f>I135+I138</f>
        <v>561800</v>
      </c>
      <c r="J134" s="72">
        <f>J135+J138</f>
        <v>626900</v>
      </c>
    </row>
    <row r="135" spans="1:10" ht="27" customHeight="1">
      <c r="A135" s="86"/>
      <c r="B135" s="238" t="s">
        <v>58</v>
      </c>
      <c r="C135" s="141">
        <v>654</v>
      </c>
      <c r="D135" s="429">
        <v>4</v>
      </c>
      <c r="E135" s="429">
        <v>10</v>
      </c>
      <c r="F135" s="203" t="s">
        <v>173</v>
      </c>
      <c r="G135" s="434">
        <v>200</v>
      </c>
      <c r="H135" s="110">
        <f>H136</f>
        <v>554000</v>
      </c>
      <c r="I135" s="72">
        <f>I136</f>
        <v>446800</v>
      </c>
      <c r="J135" s="72">
        <f>J136</f>
        <v>511900</v>
      </c>
    </row>
    <row r="136" spans="1:10" ht="27" customHeight="1">
      <c r="A136" s="86"/>
      <c r="B136" s="238" t="s">
        <v>59</v>
      </c>
      <c r="C136" s="141">
        <v>654</v>
      </c>
      <c r="D136" s="429">
        <v>4</v>
      </c>
      <c r="E136" s="429">
        <v>10</v>
      </c>
      <c r="F136" s="203" t="s">
        <v>173</v>
      </c>
      <c r="G136" s="434">
        <v>240</v>
      </c>
      <c r="H136" s="110">
        <v>554000</v>
      </c>
      <c r="I136" s="72">
        <v>446800</v>
      </c>
      <c r="J136" s="72">
        <v>511900</v>
      </c>
    </row>
    <row r="137" spans="1:10" ht="0" customHeight="1" hidden="1">
      <c r="A137" s="86"/>
      <c r="B137" s="436"/>
      <c r="C137" s="141"/>
      <c r="D137" s="429"/>
      <c r="E137" s="429"/>
      <c r="F137" s="437"/>
      <c r="G137" s="434"/>
      <c r="H137" s="110"/>
      <c r="I137" s="72"/>
      <c r="J137" s="72"/>
    </row>
    <row r="138" spans="1:10" ht="15.75" customHeight="1">
      <c r="A138" s="86"/>
      <c r="B138" s="238" t="s">
        <v>61</v>
      </c>
      <c r="C138" s="141">
        <v>654</v>
      </c>
      <c r="D138" s="429">
        <v>4</v>
      </c>
      <c r="E138" s="429">
        <v>10</v>
      </c>
      <c r="F138" s="203" t="s">
        <v>173</v>
      </c>
      <c r="G138" s="434">
        <v>800</v>
      </c>
      <c r="H138" s="110">
        <f>H139</f>
        <v>399561.5</v>
      </c>
      <c r="I138" s="72">
        <v>115000</v>
      </c>
      <c r="J138" s="72">
        <v>115000</v>
      </c>
    </row>
    <row r="139" spans="1:10" ht="26.25" customHeight="1">
      <c r="A139" s="86"/>
      <c r="B139" s="238" t="s">
        <v>68</v>
      </c>
      <c r="C139" s="141">
        <v>654</v>
      </c>
      <c r="D139" s="429">
        <v>4</v>
      </c>
      <c r="E139" s="429">
        <v>10</v>
      </c>
      <c r="F139" s="203" t="s">
        <v>173</v>
      </c>
      <c r="G139" s="434">
        <v>810</v>
      </c>
      <c r="H139" s="110">
        <v>399561.5</v>
      </c>
      <c r="I139" s="72">
        <v>115000</v>
      </c>
      <c r="J139" s="72">
        <v>115000</v>
      </c>
    </row>
    <row r="140" spans="1:10" s="127" customFormat="1" ht="15" customHeight="1">
      <c r="A140" s="99"/>
      <c r="B140" s="425" t="s">
        <v>23</v>
      </c>
      <c r="C140" s="141">
        <v>654</v>
      </c>
      <c r="D140" s="426">
        <v>4</v>
      </c>
      <c r="E140" s="426">
        <v>12</v>
      </c>
      <c r="F140" s="427"/>
      <c r="G140" s="428"/>
      <c r="H140" s="134">
        <f>H141</f>
        <v>460650</v>
      </c>
      <c r="I140" s="67">
        <f>I141</f>
        <v>0</v>
      </c>
      <c r="J140" s="67">
        <f>J141</f>
        <v>0</v>
      </c>
    </row>
    <row r="141" spans="1:11" ht="54" customHeight="1">
      <c r="A141" s="86"/>
      <c r="B141" s="395" t="s">
        <v>273</v>
      </c>
      <c r="C141" s="141">
        <v>654</v>
      </c>
      <c r="D141" s="429">
        <v>4</v>
      </c>
      <c r="E141" s="429">
        <v>12</v>
      </c>
      <c r="F141" s="203" t="s">
        <v>253</v>
      </c>
      <c r="G141" s="434">
        <v>0</v>
      </c>
      <c r="H141" s="110">
        <f>H142</f>
        <v>460650</v>
      </c>
      <c r="I141" s="72">
        <f>I143</f>
        <v>0</v>
      </c>
      <c r="J141" s="72">
        <f>J143</f>
        <v>0</v>
      </c>
      <c r="K141" s="410"/>
    </row>
    <row r="142" spans="1:11" ht="105" customHeight="1">
      <c r="A142" s="86"/>
      <c r="B142" s="395" t="s">
        <v>277</v>
      </c>
      <c r="C142" s="141">
        <v>654</v>
      </c>
      <c r="D142" s="429">
        <v>4</v>
      </c>
      <c r="E142" s="429">
        <v>12</v>
      </c>
      <c r="F142" s="203" t="s">
        <v>253</v>
      </c>
      <c r="G142" s="434"/>
      <c r="H142" s="110">
        <f>H143</f>
        <v>460650</v>
      </c>
      <c r="I142" s="72"/>
      <c r="J142" s="72"/>
      <c r="K142" s="161"/>
    </row>
    <row r="143" spans="1:10" ht="12" customHeight="1">
      <c r="A143" s="86"/>
      <c r="B143" s="436" t="s">
        <v>34</v>
      </c>
      <c r="C143" s="141">
        <v>654</v>
      </c>
      <c r="D143" s="429">
        <v>4</v>
      </c>
      <c r="E143" s="429">
        <v>12</v>
      </c>
      <c r="F143" s="203" t="s">
        <v>253</v>
      </c>
      <c r="G143" s="434">
        <v>540</v>
      </c>
      <c r="H143" s="110">
        <v>460650</v>
      </c>
      <c r="I143" s="72"/>
      <c r="J143" s="72">
        <v>0</v>
      </c>
    </row>
    <row r="144" spans="1:10" s="95" customFormat="1" ht="15.75" customHeight="1">
      <c r="A144" s="314"/>
      <c r="B144" s="423" t="s">
        <v>69</v>
      </c>
      <c r="C144" s="141">
        <v>654</v>
      </c>
      <c r="D144" s="142">
        <v>5</v>
      </c>
      <c r="E144" s="142"/>
      <c r="F144" s="130"/>
      <c r="G144" s="141"/>
      <c r="H144" s="134">
        <f>H145+H153+H170</f>
        <v>32668470.98</v>
      </c>
      <c r="I144" s="67">
        <f>I145+I170+I153</f>
        <v>5333414</v>
      </c>
      <c r="J144" s="67">
        <f>J145+J170+J153</f>
        <v>5420362</v>
      </c>
    </row>
    <row r="145" spans="1:10" s="94" customFormat="1" ht="17.25" customHeight="1">
      <c r="A145" s="96"/>
      <c r="B145" s="370" t="s">
        <v>18</v>
      </c>
      <c r="C145" s="141">
        <v>654</v>
      </c>
      <c r="D145" s="426">
        <v>5</v>
      </c>
      <c r="E145" s="426">
        <v>1</v>
      </c>
      <c r="F145" s="427"/>
      <c r="G145" s="428"/>
      <c r="H145" s="134">
        <f>H148+H146</f>
        <v>13262679.83</v>
      </c>
      <c r="I145" s="67">
        <f>I149+I152</f>
        <v>2927180</v>
      </c>
      <c r="J145" s="67">
        <f>J149+J152</f>
        <v>3042270</v>
      </c>
    </row>
    <row r="146" spans="1:10" s="94" customFormat="1" ht="54" customHeight="1">
      <c r="A146" s="96"/>
      <c r="B146" s="395" t="s">
        <v>277</v>
      </c>
      <c r="C146" s="141">
        <v>654</v>
      </c>
      <c r="D146" s="429">
        <v>5</v>
      </c>
      <c r="E146" s="429">
        <v>1</v>
      </c>
      <c r="F146" s="203" t="s">
        <v>253</v>
      </c>
      <c r="G146" s="440">
        <v>0</v>
      </c>
      <c r="H146" s="110">
        <f>H147</f>
        <v>10479399.83</v>
      </c>
      <c r="I146" s="72"/>
      <c r="J146" s="72"/>
    </row>
    <row r="147" spans="1:10" s="94" customFormat="1" ht="21" customHeight="1">
      <c r="A147" s="96"/>
      <c r="B147" s="436" t="s">
        <v>34</v>
      </c>
      <c r="C147" s="141">
        <v>654</v>
      </c>
      <c r="D147" s="429">
        <v>5</v>
      </c>
      <c r="E147" s="429">
        <v>1</v>
      </c>
      <c r="F147" s="203" t="s">
        <v>253</v>
      </c>
      <c r="G147" s="440">
        <v>540</v>
      </c>
      <c r="H147" s="110">
        <v>10479399.83</v>
      </c>
      <c r="I147" s="72">
        <v>0</v>
      </c>
      <c r="J147" s="72">
        <v>0</v>
      </c>
    </row>
    <row r="148" spans="1:10" s="94" customFormat="1" ht="54" customHeight="1">
      <c r="A148" s="96"/>
      <c r="B148" s="238" t="s">
        <v>278</v>
      </c>
      <c r="C148" s="141">
        <v>654</v>
      </c>
      <c r="D148" s="429">
        <v>5</v>
      </c>
      <c r="E148" s="429">
        <v>1</v>
      </c>
      <c r="F148" s="396" t="s">
        <v>178</v>
      </c>
      <c r="G148" s="434"/>
      <c r="H148" s="110">
        <f>H149+H151</f>
        <v>2783280</v>
      </c>
      <c r="I148" s="72">
        <f>I149</f>
        <v>2877180</v>
      </c>
      <c r="J148" s="72">
        <f>J149</f>
        <v>2992270</v>
      </c>
    </row>
    <row r="149" spans="1:10" s="98" customFormat="1" ht="15" customHeight="1">
      <c r="A149" s="97"/>
      <c r="B149" s="238" t="s">
        <v>61</v>
      </c>
      <c r="C149" s="141">
        <v>654</v>
      </c>
      <c r="D149" s="429">
        <v>5</v>
      </c>
      <c r="E149" s="429">
        <v>1</v>
      </c>
      <c r="F149" s="396" t="s">
        <v>178</v>
      </c>
      <c r="G149" s="434">
        <v>800</v>
      </c>
      <c r="H149" s="110">
        <f>H150</f>
        <v>2753280</v>
      </c>
      <c r="I149" s="135">
        <f>I150</f>
        <v>2877180</v>
      </c>
      <c r="J149" s="135">
        <f>J150</f>
        <v>2992270</v>
      </c>
    </row>
    <row r="150" spans="1:10" ht="36.75" customHeight="1">
      <c r="A150" s="86"/>
      <c r="B150" s="432" t="s">
        <v>209</v>
      </c>
      <c r="C150" s="141">
        <v>654</v>
      </c>
      <c r="D150" s="429">
        <v>5</v>
      </c>
      <c r="E150" s="429">
        <v>1</v>
      </c>
      <c r="F150" s="396" t="s">
        <v>178</v>
      </c>
      <c r="G150" s="434">
        <v>810</v>
      </c>
      <c r="H150" s="110">
        <v>2753280</v>
      </c>
      <c r="I150" s="135">
        <v>2877180</v>
      </c>
      <c r="J150" s="135">
        <v>2992270</v>
      </c>
    </row>
    <row r="151" spans="1:10" ht="30" customHeight="1">
      <c r="A151" s="86"/>
      <c r="B151" s="238" t="s">
        <v>58</v>
      </c>
      <c r="C151" s="141">
        <v>654</v>
      </c>
      <c r="D151" s="429">
        <v>5</v>
      </c>
      <c r="E151" s="429">
        <v>1</v>
      </c>
      <c r="F151" s="396" t="s">
        <v>178</v>
      </c>
      <c r="G151" s="434">
        <v>200</v>
      </c>
      <c r="H151" s="110">
        <f>H152</f>
        <v>30000</v>
      </c>
      <c r="I151" s="72">
        <f>I152</f>
        <v>50000</v>
      </c>
      <c r="J151" s="72">
        <v>60000</v>
      </c>
    </row>
    <row r="152" spans="1:10" ht="30" customHeight="1">
      <c r="A152" s="86"/>
      <c r="B152" s="238" t="s">
        <v>59</v>
      </c>
      <c r="C152" s="141">
        <v>654</v>
      </c>
      <c r="D152" s="429">
        <v>5</v>
      </c>
      <c r="E152" s="429">
        <v>1</v>
      </c>
      <c r="F152" s="396" t="s">
        <v>178</v>
      </c>
      <c r="G152" s="434">
        <v>240</v>
      </c>
      <c r="H152" s="110">
        <v>30000</v>
      </c>
      <c r="I152" s="72">
        <v>50000</v>
      </c>
      <c r="J152" s="72">
        <v>50000</v>
      </c>
    </row>
    <row r="153" spans="1:10" s="94" customFormat="1" ht="12" customHeight="1">
      <c r="A153" s="92"/>
      <c r="B153" s="425" t="s">
        <v>25</v>
      </c>
      <c r="C153" s="141">
        <v>654</v>
      </c>
      <c r="D153" s="426">
        <v>5</v>
      </c>
      <c r="E153" s="426">
        <v>2</v>
      </c>
      <c r="F153" s="427"/>
      <c r="G153" s="428"/>
      <c r="H153" s="134">
        <f>H157+H161+H154</f>
        <v>15786085.65</v>
      </c>
      <c r="I153" s="67">
        <f>I163+I168+I157</f>
        <v>1857640</v>
      </c>
      <c r="J153" s="67">
        <f>J163+J168+J157</f>
        <v>1929550</v>
      </c>
    </row>
    <row r="154" spans="1:10" s="94" customFormat="1" ht="62.25" customHeight="1">
      <c r="A154" s="92"/>
      <c r="B154" s="395" t="s">
        <v>333</v>
      </c>
      <c r="C154" s="144">
        <v>654</v>
      </c>
      <c r="D154" s="429">
        <v>5</v>
      </c>
      <c r="E154" s="429">
        <v>2</v>
      </c>
      <c r="F154" s="396" t="s">
        <v>178</v>
      </c>
      <c r="G154" s="428"/>
      <c r="H154" s="110">
        <f>H155</f>
        <v>186365.65</v>
      </c>
      <c r="I154" s="67"/>
      <c r="J154" s="67"/>
    </row>
    <row r="155" spans="1:10" s="94" customFormat="1" ht="12" customHeight="1">
      <c r="A155" s="92"/>
      <c r="B155" s="238" t="s">
        <v>58</v>
      </c>
      <c r="C155" s="144">
        <v>654</v>
      </c>
      <c r="D155" s="429">
        <v>5</v>
      </c>
      <c r="E155" s="429">
        <v>2</v>
      </c>
      <c r="F155" s="396" t="s">
        <v>178</v>
      </c>
      <c r="G155" s="434">
        <v>200</v>
      </c>
      <c r="H155" s="110">
        <f>H156</f>
        <v>186365.65</v>
      </c>
      <c r="I155" s="67"/>
      <c r="J155" s="67"/>
    </row>
    <row r="156" spans="1:10" s="94" customFormat="1" ht="12" customHeight="1">
      <c r="A156" s="92"/>
      <c r="B156" s="238" t="s">
        <v>59</v>
      </c>
      <c r="C156" s="144">
        <v>654</v>
      </c>
      <c r="D156" s="429">
        <v>5</v>
      </c>
      <c r="E156" s="429">
        <v>2</v>
      </c>
      <c r="F156" s="396" t="s">
        <v>178</v>
      </c>
      <c r="G156" s="434">
        <v>240</v>
      </c>
      <c r="H156" s="110">
        <v>186365.65</v>
      </c>
      <c r="I156" s="67"/>
      <c r="J156" s="67"/>
    </row>
    <row r="157" spans="1:10" ht="37.5" customHeight="1">
      <c r="A157" s="86"/>
      <c r="B157" s="394" t="s">
        <v>279</v>
      </c>
      <c r="C157" s="141">
        <v>654</v>
      </c>
      <c r="D157" s="429">
        <v>5</v>
      </c>
      <c r="E157" s="429">
        <v>2</v>
      </c>
      <c r="F157" s="441" t="s">
        <v>183</v>
      </c>
      <c r="G157" s="434"/>
      <c r="H157" s="110">
        <f>H158</f>
        <v>120000</v>
      </c>
      <c r="I157" s="72">
        <f>I160</f>
        <v>60000</v>
      </c>
      <c r="J157" s="72">
        <f>J160</f>
        <v>60000</v>
      </c>
    </row>
    <row r="158" spans="1:10" ht="51" customHeight="1">
      <c r="A158" s="86"/>
      <c r="B158" s="436" t="s">
        <v>280</v>
      </c>
      <c r="C158" s="141">
        <v>654</v>
      </c>
      <c r="D158" s="429">
        <v>5</v>
      </c>
      <c r="E158" s="429">
        <v>2</v>
      </c>
      <c r="F158" s="203" t="s">
        <v>185</v>
      </c>
      <c r="G158" s="434"/>
      <c r="H158" s="110">
        <f>H159</f>
        <v>120000</v>
      </c>
      <c r="I158" s="72">
        <f>I159</f>
        <v>60000</v>
      </c>
      <c r="J158" s="72">
        <f>J159</f>
        <v>60000</v>
      </c>
    </row>
    <row r="159" spans="1:10" ht="29.25" customHeight="1">
      <c r="A159" s="86"/>
      <c r="B159" s="238" t="s">
        <v>58</v>
      </c>
      <c r="C159" s="141">
        <v>654</v>
      </c>
      <c r="D159" s="429">
        <v>5</v>
      </c>
      <c r="E159" s="429">
        <v>2</v>
      </c>
      <c r="F159" s="203" t="s">
        <v>185</v>
      </c>
      <c r="G159" s="434">
        <v>200</v>
      </c>
      <c r="H159" s="110">
        <f>H160</f>
        <v>120000</v>
      </c>
      <c r="I159" s="72">
        <f>I160</f>
        <v>60000</v>
      </c>
      <c r="J159" s="72">
        <f>J160</f>
        <v>60000</v>
      </c>
    </row>
    <row r="160" spans="1:15" ht="27" customHeight="1">
      <c r="A160" s="86"/>
      <c r="B160" s="238" t="s">
        <v>59</v>
      </c>
      <c r="C160" s="141">
        <v>654</v>
      </c>
      <c r="D160" s="429">
        <v>5</v>
      </c>
      <c r="E160" s="429">
        <v>2</v>
      </c>
      <c r="F160" s="203" t="s">
        <v>185</v>
      </c>
      <c r="G160" s="434">
        <v>240</v>
      </c>
      <c r="H160" s="110">
        <v>120000</v>
      </c>
      <c r="I160" s="72">
        <v>60000</v>
      </c>
      <c r="J160" s="72">
        <v>60000</v>
      </c>
      <c r="O160" s="216"/>
    </row>
    <row r="161" spans="1:10" ht="52.5" customHeight="1">
      <c r="A161" s="86"/>
      <c r="B161" s="394" t="s">
        <v>273</v>
      </c>
      <c r="C161" s="141">
        <v>654</v>
      </c>
      <c r="D161" s="429">
        <v>5</v>
      </c>
      <c r="E161" s="429">
        <v>2</v>
      </c>
      <c r="F161" s="203" t="s">
        <v>115</v>
      </c>
      <c r="G161" s="434"/>
      <c r="H161" s="110">
        <f>H162</f>
        <v>15479720</v>
      </c>
      <c r="I161" s="72">
        <f>I163</f>
        <v>1797640</v>
      </c>
      <c r="J161" s="72">
        <f>J163</f>
        <v>1869550</v>
      </c>
    </row>
    <row r="162" spans="1:10" ht="75.75" customHeight="1">
      <c r="A162" s="86"/>
      <c r="B162" s="208" t="s">
        <v>281</v>
      </c>
      <c r="C162" s="141">
        <v>654</v>
      </c>
      <c r="D162" s="429">
        <v>5</v>
      </c>
      <c r="E162" s="429">
        <v>2</v>
      </c>
      <c r="F162" s="203" t="s">
        <v>179</v>
      </c>
      <c r="G162" s="434"/>
      <c r="H162" s="110">
        <f>H163</f>
        <v>15479720</v>
      </c>
      <c r="I162" s="72">
        <f>I163</f>
        <v>1797640</v>
      </c>
      <c r="J162" s="72">
        <f>J163</f>
        <v>1869550</v>
      </c>
    </row>
    <row r="163" spans="1:10" ht="130.5" customHeight="1">
      <c r="A163" s="86"/>
      <c r="B163" s="395" t="s">
        <v>282</v>
      </c>
      <c r="C163" s="141">
        <v>654</v>
      </c>
      <c r="D163" s="429">
        <v>5</v>
      </c>
      <c r="E163" s="429">
        <v>2</v>
      </c>
      <c r="F163" s="203" t="s">
        <v>179</v>
      </c>
      <c r="G163" s="434"/>
      <c r="H163" s="110">
        <f>H164</f>
        <v>15479720</v>
      </c>
      <c r="I163" s="72">
        <f>I165</f>
        <v>1797640</v>
      </c>
      <c r="J163" s="72">
        <f>J165</f>
        <v>1869550</v>
      </c>
    </row>
    <row r="164" spans="1:10" ht="17.25" customHeight="1">
      <c r="A164" s="86"/>
      <c r="B164" s="442" t="s">
        <v>77</v>
      </c>
      <c r="C164" s="141">
        <v>654</v>
      </c>
      <c r="D164" s="429">
        <v>5</v>
      </c>
      <c r="E164" s="429">
        <v>2</v>
      </c>
      <c r="F164" s="203" t="s">
        <v>179</v>
      </c>
      <c r="G164" s="434">
        <v>500</v>
      </c>
      <c r="H164" s="110">
        <f>H165</f>
        <v>15479720</v>
      </c>
      <c r="I164" s="72">
        <f>I165</f>
        <v>1797640</v>
      </c>
      <c r="J164" s="72">
        <f>J165</f>
        <v>1869550</v>
      </c>
    </row>
    <row r="165" spans="1:10" ht="14.25" customHeight="1">
      <c r="A165" s="86"/>
      <c r="B165" s="436" t="s">
        <v>34</v>
      </c>
      <c r="C165" s="141">
        <v>654</v>
      </c>
      <c r="D165" s="429">
        <v>5</v>
      </c>
      <c r="E165" s="429">
        <v>2</v>
      </c>
      <c r="F165" s="203" t="s">
        <v>179</v>
      </c>
      <c r="G165" s="434">
        <v>540</v>
      </c>
      <c r="H165" s="110">
        <v>15479720</v>
      </c>
      <c r="I165" s="72">
        <v>1797640</v>
      </c>
      <c r="J165" s="72">
        <v>1869550</v>
      </c>
    </row>
    <row r="166" spans="1:10" ht="35.25" customHeight="1" hidden="1">
      <c r="A166" s="86"/>
      <c r="B166" s="436"/>
      <c r="C166" s="141"/>
      <c r="D166" s="429"/>
      <c r="E166" s="429"/>
      <c r="F166" s="437"/>
      <c r="G166" s="434"/>
      <c r="H166" s="110"/>
      <c r="I166" s="72"/>
      <c r="J166" s="72"/>
    </row>
    <row r="167" spans="1:10" ht="22.5" customHeight="1" hidden="1">
      <c r="A167" s="86"/>
      <c r="B167" s="436"/>
      <c r="C167" s="141"/>
      <c r="D167" s="429"/>
      <c r="E167" s="429"/>
      <c r="F167" s="437"/>
      <c r="G167" s="434"/>
      <c r="H167" s="110"/>
      <c r="I167" s="72"/>
      <c r="J167" s="72"/>
    </row>
    <row r="168" spans="1:10" ht="22.5" customHeight="1" hidden="1">
      <c r="A168" s="86"/>
      <c r="B168" s="436" t="s">
        <v>30</v>
      </c>
      <c r="C168" s="141">
        <v>654</v>
      </c>
      <c r="D168" s="429">
        <v>5</v>
      </c>
      <c r="E168" s="429">
        <v>2</v>
      </c>
      <c r="F168" s="437">
        <v>7952200</v>
      </c>
      <c r="G168" s="434">
        <v>0</v>
      </c>
      <c r="H168" s="110"/>
      <c r="I168" s="72">
        <f>I169</f>
        <v>0</v>
      </c>
      <c r="J168" s="72">
        <f>J169</f>
        <v>0</v>
      </c>
    </row>
    <row r="169" spans="1:10" ht="22.5" customHeight="1" hidden="1">
      <c r="A169" s="86"/>
      <c r="B169" s="436" t="s">
        <v>34</v>
      </c>
      <c r="C169" s="141">
        <v>654</v>
      </c>
      <c r="D169" s="429">
        <v>5</v>
      </c>
      <c r="E169" s="429">
        <v>2</v>
      </c>
      <c r="F169" s="437">
        <v>7952200</v>
      </c>
      <c r="G169" s="434">
        <v>540</v>
      </c>
      <c r="H169" s="110"/>
      <c r="I169" s="72"/>
      <c r="J169" s="72"/>
    </row>
    <row r="170" spans="1:10" s="98" customFormat="1" ht="14.25" customHeight="1">
      <c r="A170" s="97"/>
      <c r="B170" s="370" t="s">
        <v>5</v>
      </c>
      <c r="C170" s="141">
        <v>654</v>
      </c>
      <c r="D170" s="387">
        <v>5</v>
      </c>
      <c r="E170" s="387">
        <v>3</v>
      </c>
      <c r="F170" s="427"/>
      <c r="G170" s="388"/>
      <c r="H170" s="331">
        <f>H175</f>
        <v>3619705.5</v>
      </c>
      <c r="I170" s="163">
        <f>I171+I175</f>
        <v>548594</v>
      </c>
      <c r="J170" s="163">
        <f>J171+J175</f>
        <v>448542</v>
      </c>
    </row>
    <row r="171" spans="1:10" s="98" customFormat="1" ht="35.25" customHeight="1" hidden="1">
      <c r="A171" s="97"/>
      <c r="B171" s="436"/>
      <c r="C171" s="141"/>
      <c r="D171" s="429"/>
      <c r="E171" s="429"/>
      <c r="F171" s="437"/>
      <c r="G171" s="434"/>
      <c r="H171" s="110"/>
      <c r="I171" s="72"/>
      <c r="J171" s="72"/>
    </row>
    <row r="172" spans="1:10" s="98" customFormat="1" ht="28.5" customHeight="1" hidden="1">
      <c r="A172" s="97"/>
      <c r="B172" s="436"/>
      <c r="C172" s="141"/>
      <c r="D172" s="429"/>
      <c r="E172" s="429"/>
      <c r="F172" s="437"/>
      <c r="G172" s="434"/>
      <c r="H172" s="110"/>
      <c r="I172" s="72"/>
      <c r="J172" s="72"/>
    </row>
    <row r="173" spans="1:10" s="98" customFormat="1" ht="19.5" customHeight="1" hidden="1">
      <c r="A173" s="97"/>
      <c r="B173" s="436"/>
      <c r="C173" s="141"/>
      <c r="D173" s="429"/>
      <c r="E173" s="429"/>
      <c r="F173" s="437"/>
      <c r="G173" s="434"/>
      <c r="H173" s="110"/>
      <c r="I173" s="72"/>
      <c r="J173" s="72"/>
    </row>
    <row r="174" spans="1:10" s="98" customFormat="1" ht="0" customHeight="1" hidden="1">
      <c r="A174" s="97"/>
      <c r="B174" s="436"/>
      <c r="C174" s="141"/>
      <c r="D174" s="429"/>
      <c r="E174" s="429"/>
      <c r="F174" s="437"/>
      <c r="G174" s="434"/>
      <c r="H174" s="110"/>
      <c r="I174" s="72"/>
      <c r="J174" s="72"/>
    </row>
    <row r="175" spans="1:10" ht="27" customHeight="1">
      <c r="A175" s="86"/>
      <c r="B175" s="394" t="s">
        <v>283</v>
      </c>
      <c r="C175" s="141">
        <v>654</v>
      </c>
      <c r="D175" s="429">
        <v>5</v>
      </c>
      <c r="E175" s="429">
        <v>3</v>
      </c>
      <c r="F175" s="441" t="s">
        <v>188</v>
      </c>
      <c r="G175" s="434"/>
      <c r="H175" s="110">
        <f>H176+H179+H182</f>
        <v>3619705.5</v>
      </c>
      <c r="I175" s="72">
        <f>I177</f>
        <v>548594</v>
      </c>
      <c r="J175" s="72">
        <f>J177</f>
        <v>448542</v>
      </c>
    </row>
    <row r="176" spans="1:10" ht="39" customHeight="1">
      <c r="A176" s="86"/>
      <c r="B176" s="200" t="s">
        <v>284</v>
      </c>
      <c r="C176" s="141">
        <v>654</v>
      </c>
      <c r="D176" s="429">
        <v>5</v>
      </c>
      <c r="E176" s="429">
        <v>3</v>
      </c>
      <c r="F176" s="396" t="s">
        <v>189</v>
      </c>
      <c r="G176" s="434"/>
      <c r="H176" s="110">
        <f>H177</f>
        <v>2066185.5</v>
      </c>
      <c r="I176" s="72">
        <f>I177</f>
        <v>548594</v>
      </c>
      <c r="J176" s="72">
        <f>J177</f>
        <v>448542</v>
      </c>
    </row>
    <row r="177" spans="1:10" ht="31.5" customHeight="1">
      <c r="A177" s="86"/>
      <c r="B177" s="238" t="s">
        <v>58</v>
      </c>
      <c r="C177" s="141">
        <v>654</v>
      </c>
      <c r="D177" s="429">
        <v>5</v>
      </c>
      <c r="E177" s="429">
        <v>3</v>
      </c>
      <c r="F177" s="396" t="s">
        <v>189</v>
      </c>
      <c r="G177" s="434">
        <v>200</v>
      </c>
      <c r="H177" s="110">
        <f>H178</f>
        <v>2066185.5</v>
      </c>
      <c r="I177" s="72">
        <f>I178</f>
        <v>548594</v>
      </c>
      <c r="J177" s="72">
        <f>J178</f>
        <v>448542</v>
      </c>
    </row>
    <row r="178" spans="1:10" ht="27.75" customHeight="1">
      <c r="A178" s="86"/>
      <c r="B178" s="238" t="s">
        <v>59</v>
      </c>
      <c r="C178" s="141">
        <v>654</v>
      </c>
      <c r="D178" s="429">
        <v>5</v>
      </c>
      <c r="E178" s="429">
        <v>3</v>
      </c>
      <c r="F178" s="396" t="s">
        <v>189</v>
      </c>
      <c r="G178" s="434">
        <v>240</v>
      </c>
      <c r="H178" s="110">
        <v>2066185.5</v>
      </c>
      <c r="I178" s="72">
        <v>548594</v>
      </c>
      <c r="J178" s="72">
        <v>448542</v>
      </c>
    </row>
    <row r="179" spans="1:10" ht="27.75" customHeight="1">
      <c r="A179" s="86"/>
      <c r="B179" s="200" t="s">
        <v>284</v>
      </c>
      <c r="C179" s="141">
        <v>654</v>
      </c>
      <c r="D179" s="429">
        <v>5</v>
      </c>
      <c r="E179" s="429">
        <v>3</v>
      </c>
      <c r="F179" s="525" t="s">
        <v>323</v>
      </c>
      <c r="G179" s="434"/>
      <c r="H179" s="110">
        <f>H180</f>
        <v>146820</v>
      </c>
      <c r="I179" s="72"/>
      <c r="J179" s="72"/>
    </row>
    <row r="180" spans="1:10" s="127" customFormat="1" ht="27.75" customHeight="1">
      <c r="A180" s="99"/>
      <c r="B180" s="238" t="s">
        <v>58</v>
      </c>
      <c r="C180" s="141">
        <v>654</v>
      </c>
      <c r="D180" s="429">
        <v>5</v>
      </c>
      <c r="E180" s="429">
        <v>3</v>
      </c>
      <c r="F180" s="525" t="s">
        <v>323</v>
      </c>
      <c r="G180" s="434">
        <v>200</v>
      </c>
      <c r="H180" s="110">
        <f>H181</f>
        <v>146820</v>
      </c>
      <c r="I180" s="72">
        <f>I181</f>
        <v>0</v>
      </c>
      <c r="J180" s="72">
        <f>J181</f>
        <v>0</v>
      </c>
    </row>
    <row r="181" spans="1:10" ht="27.75" customHeight="1">
      <c r="A181" s="86"/>
      <c r="B181" s="238" t="s">
        <v>59</v>
      </c>
      <c r="C181" s="141">
        <v>654</v>
      </c>
      <c r="D181" s="429">
        <v>5</v>
      </c>
      <c r="E181" s="429">
        <v>3</v>
      </c>
      <c r="F181" s="525" t="s">
        <v>323</v>
      </c>
      <c r="G181" s="434">
        <v>240</v>
      </c>
      <c r="H181" s="110">
        <v>146820</v>
      </c>
      <c r="I181" s="72">
        <f>I183+I120</f>
        <v>0</v>
      </c>
      <c r="J181" s="72">
        <f>J183+J120</f>
        <v>0</v>
      </c>
    </row>
    <row r="182" spans="1:10" ht="27.75" customHeight="1">
      <c r="A182" s="86"/>
      <c r="B182" s="200" t="s">
        <v>284</v>
      </c>
      <c r="C182" s="141">
        <v>654</v>
      </c>
      <c r="D182" s="429">
        <v>5</v>
      </c>
      <c r="E182" s="429">
        <v>3</v>
      </c>
      <c r="F182" s="321" t="s">
        <v>324</v>
      </c>
      <c r="G182" s="434"/>
      <c r="H182" s="110">
        <f>H183</f>
        <v>1406700</v>
      </c>
      <c r="I182" s="72">
        <f>I183</f>
        <v>0</v>
      </c>
      <c r="J182" s="72">
        <f>J183</f>
        <v>0</v>
      </c>
    </row>
    <row r="183" spans="1:10" ht="27.75" customHeight="1">
      <c r="A183" s="86"/>
      <c r="B183" s="238" t="s">
        <v>58</v>
      </c>
      <c r="C183" s="141">
        <v>654</v>
      </c>
      <c r="D183" s="429">
        <v>5</v>
      </c>
      <c r="E183" s="429">
        <v>3</v>
      </c>
      <c r="F183" s="321" t="s">
        <v>324</v>
      </c>
      <c r="G183" s="434">
        <v>200</v>
      </c>
      <c r="H183" s="110">
        <f>H184</f>
        <v>1406700</v>
      </c>
      <c r="I183" s="72"/>
      <c r="J183" s="72"/>
    </row>
    <row r="184" spans="1:10" ht="27.75" customHeight="1">
      <c r="A184" s="86"/>
      <c r="B184" s="238" t="s">
        <v>59</v>
      </c>
      <c r="C184" s="141">
        <v>654</v>
      </c>
      <c r="D184" s="143">
        <v>5</v>
      </c>
      <c r="E184" s="143">
        <v>3</v>
      </c>
      <c r="F184" s="321" t="s">
        <v>324</v>
      </c>
      <c r="G184" s="144">
        <v>240</v>
      </c>
      <c r="H184" s="110">
        <v>1406700</v>
      </c>
      <c r="I184" s="72"/>
      <c r="J184" s="72"/>
    </row>
    <row r="185" spans="1:10" s="94" customFormat="1" ht="27.75" customHeight="1">
      <c r="A185" s="92"/>
      <c r="B185" s="418" t="s">
        <v>219</v>
      </c>
      <c r="C185" s="141">
        <v>654</v>
      </c>
      <c r="D185" s="426">
        <v>8</v>
      </c>
      <c r="E185" s="426"/>
      <c r="F185" s="427"/>
      <c r="G185" s="428"/>
      <c r="H185" s="134">
        <f>H186+H203</f>
        <v>9057808</v>
      </c>
      <c r="I185" s="67">
        <f>I188+I205</f>
        <v>4948629.8</v>
      </c>
      <c r="J185" s="67">
        <f>J188+J205</f>
        <v>4542419.892419999</v>
      </c>
    </row>
    <row r="186" spans="1:10" s="209" customFormat="1" ht="16.5" customHeight="1">
      <c r="A186" s="86"/>
      <c r="B186" s="370" t="s">
        <v>244</v>
      </c>
      <c r="C186" s="141">
        <v>654</v>
      </c>
      <c r="D186" s="426">
        <v>8</v>
      </c>
      <c r="E186" s="426">
        <v>1</v>
      </c>
      <c r="F186" s="427"/>
      <c r="G186" s="428"/>
      <c r="H186" s="134">
        <f>H187+H202</f>
        <v>8392682</v>
      </c>
      <c r="I186" s="72">
        <f>I188</f>
        <v>4564939.8</v>
      </c>
      <c r="J186" s="72">
        <f>J188</f>
        <v>4158729.8924199995</v>
      </c>
    </row>
    <row r="187" spans="1:10" s="209" customFormat="1" ht="51" customHeight="1">
      <c r="A187" s="86"/>
      <c r="B187" s="394" t="s">
        <v>285</v>
      </c>
      <c r="C187" s="144">
        <v>654</v>
      </c>
      <c r="D187" s="429">
        <v>8</v>
      </c>
      <c r="E187" s="429">
        <v>1</v>
      </c>
      <c r="F187" s="441" t="s">
        <v>192</v>
      </c>
      <c r="G187" s="434"/>
      <c r="H187" s="110">
        <f>H188+H192+H195</f>
        <v>6984307</v>
      </c>
      <c r="I187" s="72">
        <f>I188</f>
        <v>4564939.8</v>
      </c>
      <c r="J187" s="72">
        <f>J188</f>
        <v>4158729.8924199995</v>
      </c>
    </row>
    <row r="188" spans="1:10" ht="53.25" customHeight="1">
      <c r="A188" s="86"/>
      <c r="B188" s="443" t="s">
        <v>286</v>
      </c>
      <c r="C188" s="144">
        <v>654</v>
      </c>
      <c r="D188" s="429">
        <v>8</v>
      </c>
      <c r="E188" s="429">
        <v>1</v>
      </c>
      <c r="F188" s="396" t="s">
        <v>195</v>
      </c>
      <c r="G188" s="434"/>
      <c r="H188" s="330">
        <f>H190+H198+H200</f>
        <v>6102917</v>
      </c>
      <c r="I188" s="206">
        <f>I190+I198</f>
        <v>4564939.8</v>
      </c>
      <c r="J188" s="206">
        <f>J190+J198</f>
        <v>4158729.8924199995</v>
      </c>
    </row>
    <row r="189" spans="1:10" ht="23.25" customHeight="1" hidden="1">
      <c r="A189" s="86"/>
      <c r="B189" s="436"/>
      <c r="C189" s="144"/>
      <c r="D189" s="429"/>
      <c r="E189" s="429"/>
      <c r="F189" s="396" t="s">
        <v>195</v>
      </c>
      <c r="G189" s="434"/>
      <c r="H189" s="330"/>
      <c r="I189" s="206"/>
      <c r="J189" s="206"/>
    </row>
    <row r="190" spans="1:10" ht="40.5" customHeight="1">
      <c r="A190" s="86"/>
      <c r="B190" s="238" t="s">
        <v>56</v>
      </c>
      <c r="C190" s="144">
        <v>654</v>
      </c>
      <c r="D190" s="429">
        <v>8</v>
      </c>
      <c r="E190" s="429">
        <v>1</v>
      </c>
      <c r="F190" s="396" t="s">
        <v>195</v>
      </c>
      <c r="G190" s="144">
        <v>100</v>
      </c>
      <c r="H190" s="330">
        <f>H191</f>
        <v>4769250</v>
      </c>
      <c r="I190" s="206">
        <f>I191</f>
        <v>3587500.8</v>
      </c>
      <c r="J190" s="206">
        <f>J191</f>
        <v>3384398.8924199995</v>
      </c>
    </row>
    <row r="191" spans="1:10" ht="18" customHeight="1">
      <c r="A191" s="86"/>
      <c r="B191" s="238" t="s">
        <v>62</v>
      </c>
      <c r="C191" s="144">
        <v>654</v>
      </c>
      <c r="D191" s="429">
        <v>8</v>
      </c>
      <c r="E191" s="429">
        <v>1</v>
      </c>
      <c r="F191" s="396" t="s">
        <v>195</v>
      </c>
      <c r="G191" s="144">
        <v>110</v>
      </c>
      <c r="H191" s="332">
        <v>4769250</v>
      </c>
      <c r="I191" s="170">
        <v>3587500.8</v>
      </c>
      <c r="J191" s="170">
        <f>199952.67*13*130.2%</f>
        <v>3384398.8924199995</v>
      </c>
    </row>
    <row r="192" spans="1:10" ht="51" customHeight="1">
      <c r="A192" s="86"/>
      <c r="B192" s="443" t="s">
        <v>286</v>
      </c>
      <c r="C192" s="144">
        <v>654</v>
      </c>
      <c r="D192" s="429">
        <v>8</v>
      </c>
      <c r="E192" s="429">
        <v>1</v>
      </c>
      <c r="F192" s="396" t="s">
        <v>255</v>
      </c>
      <c r="G192" s="434"/>
      <c r="H192" s="332">
        <f>H193</f>
        <v>838900</v>
      </c>
      <c r="I192" s="170"/>
      <c r="J192" s="170"/>
    </row>
    <row r="193" spans="1:10" ht="57" customHeight="1">
      <c r="A193" s="86"/>
      <c r="B193" s="238" t="s">
        <v>56</v>
      </c>
      <c r="C193" s="144">
        <v>654</v>
      </c>
      <c r="D193" s="429">
        <v>8</v>
      </c>
      <c r="E193" s="429">
        <v>1</v>
      </c>
      <c r="F193" s="396" t="s">
        <v>255</v>
      </c>
      <c r="G193" s="144">
        <v>100</v>
      </c>
      <c r="H193" s="332">
        <f>H194</f>
        <v>838900</v>
      </c>
      <c r="I193" s="170"/>
      <c r="J193" s="170"/>
    </row>
    <row r="194" spans="1:10" ht="18" customHeight="1">
      <c r="A194" s="86"/>
      <c r="B194" s="238" t="s">
        <v>62</v>
      </c>
      <c r="C194" s="144">
        <v>654</v>
      </c>
      <c r="D194" s="429">
        <v>8</v>
      </c>
      <c r="E194" s="429">
        <v>1</v>
      </c>
      <c r="F194" s="396" t="s">
        <v>255</v>
      </c>
      <c r="G194" s="144">
        <v>110</v>
      </c>
      <c r="H194" s="332">
        <v>838900</v>
      </c>
      <c r="I194" s="170"/>
      <c r="J194" s="170"/>
    </row>
    <row r="195" spans="1:10" ht="51.75" customHeight="1">
      <c r="A195" s="86"/>
      <c r="B195" s="443" t="s">
        <v>286</v>
      </c>
      <c r="C195" s="144">
        <v>654</v>
      </c>
      <c r="D195" s="429">
        <v>8</v>
      </c>
      <c r="E195" s="429">
        <v>1</v>
      </c>
      <c r="F195" s="396" t="s">
        <v>256</v>
      </c>
      <c r="G195" s="434"/>
      <c r="H195" s="332">
        <f>H196</f>
        <v>42490</v>
      </c>
      <c r="I195" s="170"/>
      <c r="J195" s="170"/>
    </row>
    <row r="196" spans="1:10" ht="42" customHeight="1">
      <c r="A196" s="86"/>
      <c r="B196" s="238" t="s">
        <v>56</v>
      </c>
      <c r="C196" s="144">
        <v>654</v>
      </c>
      <c r="D196" s="429">
        <v>8</v>
      </c>
      <c r="E196" s="429">
        <v>1</v>
      </c>
      <c r="F196" s="396" t="s">
        <v>256</v>
      </c>
      <c r="G196" s="144">
        <v>100</v>
      </c>
      <c r="H196" s="332">
        <f>H197</f>
        <v>42490</v>
      </c>
      <c r="I196" s="170"/>
      <c r="J196" s="170"/>
    </row>
    <row r="197" spans="1:12" ht="18" customHeight="1">
      <c r="A197" s="86"/>
      <c r="B197" s="238" t="s">
        <v>62</v>
      </c>
      <c r="C197" s="144">
        <v>654</v>
      </c>
      <c r="D197" s="429">
        <v>8</v>
      </c>
      <c r="E197" s="429">
        <v>1</v>
      </c>
      <c r="F197" s="396" t="s">
        <v>256</v>
      </c>
      <c r="G197" s="144">
        <v>110</v>
      </c>
      <c r="H197" s="332">
        <v>42490</v>
      </c>
      <c r="I197" s="170"/>
      <c r="J197" s="170"/>
      <c r="K197" s="211">
        <f>41945-37490</f>
        <v>4455</v>
      </c>
      <c r="L197" s="519"/>
    </row>
    <row r="198" spans="1:10" ht="27" customHeight="1">
      <c r="A198" s="86"/>
      <c r="B198" s="238" t="s">
        <v>58</v>
      </c>
      <c r="C198" s="144">
        <v>654</v>
      </c>
      <c r="D198" s="429">
        <v>8</v>
      </c>
      <c r="E198" s="429">
        <v>1</v>
      </c>
      <c r="F198" s="396" t="s">
        <v>195</v>
      </c>
      <c r="G198" s="144">
        <v>200</v>
      </c>
      <c r="H198" s="330">
        <f>H199</f>
        <v>1322667</v>
      </c>
      <c r="I198" s="206">
        <f>I199</f>
        <v>977439</v>
      </c>
      <c r="J198" s="206">
        <f>J199</f>
        <v>774331</v>
      </c>
    </row>
    <row r="199" spans="1:10" ht="27" customHeight="1">
      <c r="A199" s="86"/>
      <c r="B199" s="238" t="s">
        <v>59</v>
      </c>
      <c r="C199" s="144">
        <v>654</v>
      </c>
      <c r="D199" s="429">
        <v>8</v>
      </c>
      <c r="E199" s="429">
        <v>1</v>
      </c>
      <c r="F199" s="396" t="s">
        <v>195</v>
      </c>
      <c r="G199" s="144">
        <v>240</v>
      </c>
      <c r="H199" s="330">
        <v>1322667</v>
      </c>
      <c r="I199" s="206">
        <v>977439</v>
      </c>
      <c r="J199" s="206">
        <v>774331</v>
      </c>
    </row>
    <row r="200" spans="1:10" ht="15" customHeight="1">
      <c r="A200" s="86"/>
      <c r="B200" s="419" t="s">
        <v>61</v>
      </c>
      <c r="C200" s="144">
        <v>654</v>
      </c>
      <c r="D200" s="429">
        <v>8</v>
      </c>
      <c r="E200" s="429">
        <v>1</v>
      </c>
      <c r="F200" s="396" t="s">
        <v>195</v>
      </c>
      <c r="G200" s="144">
        <v>800</v>
      </c>
      <c r="H200" s="330">
        <f>H201</f>
        <v>11000</v>
      </c>
      <c r="I200" s="206">
        <f>I201</f>
        <v>10000</v>
      </c>
      <c r="J200" s="206">
        <f>J201</f>
        <v>0</v>
      </c>
    </row>
    <row r="201" spans="1:10" ht="14.25" customHeight="1">
      <c r="A201" s="86"/>
      <c r="B201" s="123" t="s">
        <v>0</v>
      </c>
      <c r="C201" s="144">
        <v>654</v>
      </c>
      <c r="D201" s="429">
        <v>8</v>
      </c>
      <c r="E201" s="429">
        <v>1</v>
      </c>
      <c r="F201" s="396" t="s">
        <v>195</v>
      </c>
      <c r="G201" s="444">
        <v>851</v>
      </c>
      <c r="H201" s="330">
        <v>11000</v>
      </c>
      <c r="I201" s="206">
        <v>10000</v>
      </c>
      <c r="J201" s="206"/>
    </row>
    <row r="202" spans="1:10" ht="15" customHeight="1">
      <c r="A202" s="86"/>
      <c r="B202" s="436" t="s">
        <v>34</v>
      </c>
      <c r="C202" s="141">
        <v>654</v>
      </c>
      <c r="D202" s="429">
        <v>8</v>
      </c>
      <c r="E202" s="429">
        <v>1</v>
      </c>
      <c r="F202" s="525" t="s">
        <v>115</v>
      </c>
      <c r="G202" s="434">
        <v>540</v>
      </c>
      <c r="H202" s="110">
        <v>1408375</v>
      </c>
      <c r="I202" s="72"/>
      <c r="J202" s="72"/>
    </row>
    <row r="203" spans="1:10" s="209" customFormat="1" ht="12" customHeight="1">
      <c r="A203" s="86"/>
      <c r="B203" s="370" t="s">
        <v>245</v>
      </c>
      <c r="C203" s="141">
        <v>654</v>
      </c>
      <c r="D203" s="142">
        <v>8</v>
      </c>
      <c r="E203" s="142">
        <v>2</v>
      </c>
      <c r="F203" s="389"/>
      <c r="G203" s="141"/>
      <c r="H203" s="333">
        <f>H204</f>
        <v>665126</v>
      </c>
      <c r="I203" s="206">
        <f>I205</f>
        <v>383690</v>
      </c>
      <c r="J203" s="206">
        <f>J205</f>
        <v>383690</v>
      </c>
    </row>
    <row r="204" spans="1:10" s="209" customFormat="1" ht="52.5" customHeight="1">
      <c r="A204" s="86"/>
      <c r="B204" s="394" t="s">
        <v>285</v>
      </c>
      <c r="C204" s="144">
        <v>654</v>
      </c>
      <c r="D204" s="143">
        <v>8</v>
      </c>
      <c r="E204" s="143">
        <v>2</v>
      </c>
      <c r="F204" s="441" t="s">
        <v>192</v>
      </c>
      <c r="G204" s="339"/>
      <c r="H204" s="330">
        <f>H205+H208+H211</f>
        <v>665126</v>
      </c>
      <c r="I204" s="206">
        <f>I205</f>
        <v>383690</v>
      </c>
      <c r="J204" s="206">
        <f>J205</f>
        <v>383690</v>
      </c>
    </row>
    <row r="205" spans="1:10" ht="52.5" customHeight="1">
      <c r="A205" s="86"/>
      <c r="B205" s="443" t="s">
        <v>286</v>
      </c>
      <c r="C205" s="144">
        <v>654</v>
      </c>
      <c r="D205" s="143">
        <v>8</v>
      </c>
      <c r="E205" s="143">
        <v>2</v>
      </c>
      <c r="F205" s="396" t="s">
        <v>195</v>
      </c>
      <c r="G205" s="144"/>
      <c r="H205" s="330">
        <f>H206</f>
        <v>560126</v>
      </c>
      <c r="I205" s="206">
        <f>I207+I208</f>
        <v>383690</v>
      </c>
      <c r="J205" s="206">
        <f>J207+J208</f>
        <v>383690</v>
      </c>
    </row>
    <row r="206" spans="1:10" ht="51" customHeight="1">
      <c r="A206" s="86"/>
      <c r="B206" s="238" t="s">
        <v>56</v>
      </c>
      <c r="C206" s="144">
        <v>654</v>
      </c>
      <c r="D206" s="429">
        <v>8</v>
      </c>
      <c r="E206" s="429">
        <v>2</v>
      </c>
      <c r="F206" s="396" t="s">
        <v>195</v>
      </c>
      <c r="G206" s="144">
        <v>100</v>
      </c>
      <c r="H206" s="330">
        <f>H207</f>
        <v>560126</v>
      </c>
      <c r="I206" s="206">
        <f>I207</f>
        <v>383690</v>
      </c>
      <c r="J206" s="206">
        <f>J207</f>
        <v>383690</v>
      </c>
    </row>
    <row r="207" spans="1:10" ht="16.5" customHeight="1">
      <c r="A207" s="86"/>
      <c r="B207" s="238" t="s">
        <v>62</v>
      </c>
      <c r="C207" s="144">
        <v>654</v>
      </c>
      <c r="D207" s="429">
        <v>8</v>
      </c>
      <c r="E207" s="429">
        <v>2</v>
      </c>
      <c r="F207" s="396" t="s">
        <v>195</v>
      </c>
      <c r="G207" s="144">
        <v>110</v>
      </c>
      <c r="H207" s="330">
        <v>560126</v>
      </c>
      <c r="I207" s="170">
        <v>383690</v>
      </c>
      <c r="J207" s="170">
        <v>383690</v>
      </c>
    </row>
    <row r="208" spans="1:10" ht="51" customHeight="1">
      <c r="A208" s="86"/>
      <c r="B208" s="443" t="s">
        <v>286</v>
      </c>
      <c r="C208" s="144">
        <v>654</v>
      </c>
      <c r="D208" s="143">
        <v>8</v>
      </c>
      <c r="E208" s="143">
        <v>2</v>
      </c>
      <c r="F208" s="396" t="s">
        <v>255</v>
      </c>
      <c r="G208" s="144"/>
      <c r="H208" s="330">
        <f>H209</f>
        <v>100000</v>
      </c>
      <c r="I208" s="206">
        <f>I209</f>
        <v>0</v>
      </c>
      <c r="J208" s="206">
        <f>J210+J211</f>
        <v>0</v>
      </c>
    </row>
    <row r="209" spans="1:10" ht="58.5" customHeight="1">
      <c r="A209" s="86"/>
      <c r="B209" s="238" t="s">
        <v>56</v>
      </c>
      <c r="C209" s="144">
        <v>654</v>
      </c>
      <c r="D209" s="429">
        <v>8</v>
      </c>
      <c r="E209" s="429">
        <v>2</v>
      </c>
      <c r="F209" s="396" t="s">
        <v>255</v>
      </c>
      <c r="G209" s="144">
        <v>100</v>
      </c>
      <c r="H209" s="330">
        <f>H210</f>
        <v>100000</v>
      </c>
      <c r="I209" s="206">
        <f>I210</f>
        <v>0</v>
      </c>
      <c r="J209" s="206">
        <f>J210</f>
        <v>0</v>
      </c>
    </row>
    <row r="210" spans="1:10" ht="24" customHeight="1">
      <c r="A210" s="86"/>
      <c r="B210" s="238" t="s">
        <v>62</v>
      </c>
      <c r="C210" s="144">
        <v>654</v>
      </c>
      <c r="D210" s="429">
        <v>8</v>
      </c>
      <c r="E210" s="429">
        <v>2</v>
      </c>
      <c r="F210" s="396" t="s">
        <v>255</v>
      </c>
      <c r="G210" s="144">
        <v>110</v>
      </c>
      <c r="H210" s="330">
        <v>100000</v>
      </c>
      <c r="I210" s="170">
        <v>0</v>
      </c>
      <c r="J210" s="170">
        <v>0</v>
      </c>
    </row>
    <row r="211" spans="1:10" ht="50.25" customHeight="1">
      <c r="A211" s="86"/>
      <c r="B211" s="443" t="s">
        <v>286</v>
      </c>
      <c r="C211" s="144">
        <v>654</v>
      </c>
      <c r="D211" s="143">
        <v>8</v>
      </c>
      <c r="E211" s="143">
        <v>2</v>
      </c>
      <c r="F211" s="396" t="s">
        <v>256</v>
      </c>
      <c r="G211" s="144"/>
      <c r="H211" s="330">
        <f>H212</f>
        <v>5000</v>
      </c>
      <c r="I211" s="206">
        <f aca="true" t="shared" si="1" ref="H211:J212">I212</f>
        <v>0</v>
      </c>
      <c r="J211" s="206">
        <f t="shared" si="1"/>
        <v>0</v>
      </c>
    </row>
    <row r="212" spans="1:10" ht="57.75" customHeight="1">
      <c r="A212" s="86"/>
      <c r="B212" s="238" t="s">
        <v>56</v>
      </c>
      <c r="C212" s="144">
        <v>654</v>
      </c>
      <c r="D212" s="429">
        <v>8</v>
      </c>
      <c r="E212" s="429">
        <v>2</v>
      </c>
      <c r="F212" s="396" t="s">
        <v>256</v>
      </c>
      <c r="G212" s="144">
        <v>100</v>
      </c>
      <c r="H212" s="330">
        <f>H213</f>
        <v>5000</v>
      </c>
      <c r="I212" s="206">
        <f t="shared" si="1"/>
        <v>0</v>
      </c>
      <c r="J212" s="206">
        <f t="shared" si="1"/>
        <v>0</v>
      </c>
    </row>
    <row r="213" spans="1:10" ht="18" customHeight="1">
      <c r="A213" s="86"/>
      <c r="B213" s="238" t="s">
        <v>62</v>
      </c>
      <c r="C213" s="144">
        <v>654</v>
      </c>
      <c r="D213" s="429">
        <v>8</v>
      </c>
      <c r="E213" s="429">
        <v>2</v>
      </c>
      <c r="F213" s="396" t="s">
        <v>256</v>
      </c>
      <c r="G213" s="144">
        <v>110</v>
      </c>
      <c r="H213" s="332">
        <v>5000</v>
      </c>
      <c r="I213" s="170">
        <v>0</v>
      </c>
      <c r="J213" s="170">
        <v>0</v>
      </c>
    </row>
    <row r="214" spans="1:10" s="94" customFormat="1" ht="15.75" customHeight="1">
      <c r="A214" s="92"/>
      <c r="B214" s="370" t="s">
        <v>14</v>
      </c>
      <c r="C214" s="141">
        <v>654</v>
      </c>
      <c r="D214" s="426">
        <v>10</v>
      </c>
      <c r="E214" s="426"/>
      <c r="F214" s="157"/>
      <c r="G214" s="428"/>
      <c r="H214" s="333">
        <f>H215</f>
        <v>2315000</v>
      </c>
      <c r="I214" s="219">
        <f>I219</f>
        <v>300000</v>
      </c>
      <c r="J214" s="219">
        <f>J219</f>
        <v>300000</v>
      </c>
    </row>
    <row r="215" spans="1:10" ht="17.25" customHeight="1">
      <c r="A215" s="86"/>
      <c r="B215" s="238" t="s">
        <v>16</v>
      </c>
      <c r="C215" s="141">
        <v>654</v>
      </c>
      <c r="D215" s="429">
        <v>10</v>
      </c>
      <c r="E215" s="429">
        <v>1</v>
      </c>
      <c r="F215" s="437"/>
      <c r="G215" s="434"/>
      <c r="H215" s="330">
        <f>H216</f>
        <v>2315000</v>
      </c>
      <c r="I215" s="206">
        <f>I217</f>
        <v>300000</v>
      </c>
      <c r="J215" s="206">
        <f>J217</f>
        <v>300000</v>
      </c>
    </row>
    <row r="216" spans="1:10" ht="38.25" customHeight="1">
      <c r="A216" s="86"/>
      <c r="B216" s="424" t="s">
        <v>257</v>
      </c>
      <c r="C216" s="141">
        <v>654</v>
      </c>
      <c r="D216" s="429">
        <v>10</v>
      </c>
      <c r="E216" s="429">
        <v>1</v>
      </c>
      <c r="F216" s="201" t="s">
        <v>134</v>
      </c>
      <c r="G216" s="434"/>
      <c r="H216" s="330">
        <f>H217</f>
        <v>2315000</v>
      </c>
      <c r="I216" s="206">
        <f>I217</f>
        <v>300000</v>
      </c>
      <c r="J216" s="206">
        <f>J217</f>
        <v>300000</v>
      </c>
    </row>
    <row r="217" spans="1:10" ht="65.25" customHeight="1">
      <c r="A217" s="86"/>
      <c r="B217" s="419" t="s">
        <v>260</v>
      </c>
      <c r="C217" s="141">
        <v>654</v>
      </c>
      <c r="D217" s="429">
        <v>10</v>
      </c>
      <c r="E217" s="429">
        <v>1</v>
      </c>
      <c r="F217" s="201" t="s">
        <v>139</v>
      </c>
      <c r="G217" s="434"/>
      <c r="H217" s="330">
        <f>H218+H220</f>
        <v>2315000</v>
      </c>
      <c r="I217" s="206">
        <f>I219</f>
        <v>300000</v>
      </c>
      <c r="J217" s="206">
        <f>J219</f>
        <v>300000</v>
      </c>
    </row>
    <row r="218" spans="1:10" ht="18" customHeight="1">
      <c r="A218" s="86"/>
      <c r="B218" s="238" t="s">
        <v>78</v>
      </c>
      <c r="C218" s="141">
        <v>654</v>
      </c>
      <c r="D218" s="429">
        <v>10</v>
      </c>
      <c r="E218" s="429">
        <v>1</v>
      </c>
      <c r="F218" s="201" t="s">
        <v>139</v>
      </c>
      <c r="G218" s="434">
        <v>300</v>
      </c>
      <c r="H218" s="330">
        <f>H219</f>
        <v>2314700</v>
      </c>
      <c r="I218" s="206">
        <f>I219</f>
        <v>300000</v>
      </c>
      <c r="J218" s="206">
        <f>J219</f>
        <v>300000</v>
      </c>
    </row>
    <row r="219" spans="1:16" ht="29.25" customHeight="1">
      <c r="A219" s="86"/>
      <c r="B219" s="238" t="s">
        <v>79</v>
      </c>
      <c r="C219" s="141">
        <v>654</v>
      </c>
      <c r="D219" s="429">
        <v>10</v>
      </c>
      <c r="E219" s="429">
        <v>1</v>
      </c>
      <c r="F219" s="201" t="s">
        <v>139</v>
      </c>
      <c r="G219" s="434">
        <v>320</v>
      </c>
      <c r="H219" s="330">
        <v>2314700</v>
      </c>
      <c r="I219" s="206">
        <v>300000</v>
      </c>
      <c r="J219" s="206">
        <v>300000</v>
      </c>
      <c r="P219" s="211">
        <f>10*12</f>
        <v>120</v>
      </c>
    </row>
    <row r="220" spans="1:10" ht="29.25" customHeight="1">
      <c r="A220" s="86"/>
      <c r="B220" s="238" t="s">
        <v>61</v>
      </c>
      <c r="C220" s="141">
        <v>654</v>
      </c>
      <c r="D220" s="429">
        <v>10</v>
      </c>
      <c r="E220" s="429">
        <v>1</v>
      </c>
      <c r="F220" s="201" t="s">
        <v>139</v>
      </c>
      <c r="G220" s="434">
        <v>800</v>
      </c>
      <c r="H220" s="330">
        <f>H221</f>
        <v>300</v>
      </c>
      <c r="I220" s="206"/>
      <c r="J220" s="206"/>
    </row>
    <row r="221" spans="1:10" ht="29.25" customHeight="1">
      <c r="A221" s="86"/>
      <c r="B221" s="238" t="s">
        <v>322</v>
      </c>
      <c r="C221" s="141">
        <v>654</v>
      </c>
      <c r="D221" s="429">
        <v>10</v>
      </c>
      <c r="E221" s="429">
        <v>1</v>
      </c>
      <c r="F221" s="201" t="s">
        <v>139</v>
      </c>
      <c r="G221" s="434">
        <v>830</v>
      </c>
      <c r="H221" s="330">
        <v>300</v>
      </c>
      <c r="I221" s="206"/>
      <c r="J221" s="206"/>
    </row>
    <row r="222" spans="1:10" s="94" customFormat="1" ht="12.75">
      <c r="A222" s="96"/>
      <c r="B222" s="370" t="s">
        <v>246</v>
      </c>
      <c r="C222" s="141">
        <v>654</v>
      </c>
      <c r="D222" s="142">
        <v>11</v>
      </c>
      <c r="E222" s="142"/>
      <c r="F222" s="130"/>
      <c r="G222" s="141"/>
      <c r="H222" s="134">
        <f>H223</f>
        <v>2149542</v>
      </c>
      <c r="I222" s="67">
        <f>I224</f>
        <v>2185150</v>
      </c>
      <c r="J222" s="67">
        <f>J224</f>
        <v>1778640</v>
      </c>
    </row>
    <row r="223" spans="1:10" s="94" customFormat="1" ht="39">
      <c r="A223" s="96"/>
      <c r="B223" s="394" t="s">
        <v>287</v>
      </c>
      <c r="C223" s="141">
        <v>654</v>
      </c>
      <c r="D223" s="143">
        <v>11</v>
      </c>
      <c r="E223" s="143">
        <v>1</v>
      </c>
      <c r="F223" s="430" t="s">
        <v>200</v>
      </c>
      <c r="G223" s="141"/>
      <c r="H223" s="110">
        <f>H224</f>
        <v>2149542</v>
      </c>
      <c r="I223" s="72">
        <f>I224</f>
        <v>2185150</v>
      </c>
      <c r="J223" s="72">
        <f>J224</f>
        <v>1778640</v>
      </c>
    </row>
    <row r="224" spans="1:22" ht="52.5">
      <c r="A224" s="86"/>
      <c r="B224" s="445" t="s">
        <v>288</v>
      </c>
      <c r="C224" s="144">
        <v>654</v>
      </c>
      <c r="D224" s="143">
        <v>11</v>
      </c>
      <c r="E224" s="143">
        <v>1</v>
      </c>
      <c r="F224" s="396" t="s">
        <v>201</v>
      </c>
      <c r="G224" s="141"/>
      <c r="H224" s="110">
        <f>H225+H227</f>
        <v>2149542</v>
      </c>
      <c r="I224" s="72">
        <f>I226+I228</f>
        <v>2185150</v>
      </c>
      <c r="J224" s="72">
        <f>J226+J228</f>
        <v>1778640</v>
      </c>
      <c r="V224" s="211">
        <f>10500*12</f>
        <v>126000</v>
      </c>
    </row>
    <row r="225" spans="1:10" ht="52.5">
      <c r="A225" s="86"/>
      <c r="B225" s="238" t="s">
        <v>56</v>
      </c>
      <c r="C225" s="144"/>
      <c r="D225" s="143">
        <v>11</v>
      </c>
      <c r="E225" s="143">
        <v>1</v>
      </c>
      <c r="F225" s="396" t="s">
        <v>201</v>
      </c>
      <c r="G225" s="144">
        <v>100</v>
      </c>
      <c r="H225" s="110">
        <f>H226</f>
        <v>2138542</v>
      </c>
      <c r="I225" s="72">
        <f>I226</f>
        <v>2138542</v>
      </c>
      <c r="J225" s="72">
        <f>J226</f>
        <v>1778640</v>
      </c>
    </row>
    <row r="226" spans="1:25" s="95" customFormat="1" ht="12.75">
      <c r="A226" s="86"/>
      <c r="B226" s="238" t="s">
        <v>62</v>
      </c>
      <c r="C226" s="144">
        <v>654</v>
      </c>
      <c r="D226" s="143">
        <v>11</v>
      </c>
      <c r="E226" s="143">
        <v>1</v>
      </c>
      <c r="F226" s="396" t="s">
        <v>201</v>
      </c>
      <c r="G226" s="144">
        <v>110</v>
      </c>
      <c r="H226" s="110">
        <v>2138542</v>
      </c>
      <c r="I226" s="72">
        <v>2138542</v>
      </c>
      <c r="J226" s="72">
        <v>1778640</v>
      </c>
      <c r="K226" s="211"/>
      <c r="L226" s="211"/>
      <c r="M226" s="211"/>
      <c r="N226" s="211"/>
      <c r="O226" s="292"/>
      <c r="P226" s="292"/>
      <c r="Q226" s="292"/>
      <c r="R226" s="292"/>
      <c r="S226" s="292"/>
      <c r="T226" s="292"/>
      <c r="U226" s="292"/>
      <c r="V226" s="512">
        <f>O226*30.2%</f>
        <v>0</v>
      </c>
      <c r="W226" s="93">
        <f>O226+V226</f>
        <v>0</v>
      </c>
      <c r="X226" s="93" t="s">
        <v>110</v>
      </c>
      <c r="Y226" s="315"/>
    </row>
    <row r="227" spans="1:25" s="95" customFormat="1" ht="26.25">
      <c r="A227" s="86"/>
      <c r="B227" s="238" t="s">
        <v>58</v>
      </c>
      <c r="C227" s="144">
        <v>654</v>
      </c>
      <c r="D227" s="143">
        <v>11</v>
      </c>
      <c r="E227" s="143">
        <v>1</v>
      </c>
      <c r="F227" s="396" t="s">
        <v>201</v>
      </c>
      <c r="G227" s="144">
        <v>200</v>
      </c>
      <c r="H227" s="110">
        <f>H228</f>
        <v>11000</v>
      </c>
      <c r="I227" s="72">
        <f>I228</f>
        <v>46608</v>
      </c>
      <c r="J227" s="72">
        <f>J228</f>
        <v>0</v>
      </c>
      <c r="K227" s="211"/>
      <c r="L227" s="211"/>
      <c r="M227" s="211"/>
      <c r="N227" s="211"/>
      <c r="O227" s="516"/>
      <c r="P227" s="516"/>
      <c r="Q227" s="516"/>
      <c r="R227" s="516"/>
      <c r="S227" s="516"/>
      <c r="T227" s="516"/>
      <c r="U227" s="516"/>
      <c r="V227" s="513">
        <f>O227*30.2%</f>
        <v>0</v>
      </c>
      <c r="W227" s="93">
        <f>O227+V227</f>
        <v>0</v>
      </c>
      <c r="X227" s="315" t="s">
        <v>111</v>
      </c>
      <c r="Y227" s="315"/>
    </row>
    <row r="228" spans="1:25" ht="24.75" customHeight="1">
      <c r="A228" s="86"/>
      <c r="B228" s="238" t="s">
        <v>59</v>
      </c>
      <c r="C228" s="144">
        <v>654</v>
      </c>
      <c r="D228" s="143">
        <v>11</v>
      </c>
      <c r="E228" s="143">
        <v>1</v>
      </c>
      <c r="F228" s="157" t="s">
        <v>201</v>
      </c>
      <c r="G228" s="144">
        <v>240</v>
      </c>
      <c r="H228" s="110">
        <v>11000</v>
      </c>
      <c r="I228" s="72">
        <v>46608</v>
      </c>
      <c r="J228" s="72">
        <v>0</v>
      </c>
      <c r="O228" s="516"/>
      <c r="P228" s="516"/>
      <c r="Q228" s="516"/>
      <c r="R228" s="516"/>
      <c r="S228" s="516"/>
      <c r="T228" s="516"/>
      <c r="U228" s="516"/>
      <c r="V228" s="513">
        <f>SUM(V226:V227)</f>
        <v>0</v>
      </c>
      <c r="W228" s="295">
        <f>SUM(W226:W227)</f>
        <v>0</v>
      </c>
      <c r="X228" s="295"/>
      <c r="Y228" s="295"/>
    </row>
    <row r="229" spans="1:25" s="94" customFormat="1" ht="24.75" customHeight="1">
      <c r="A229" s="100"/>
      <c r="B229" s="526" t="s">
        <v>236</v>
      </c>
      <c r="C229" s="526"/>
      <c r="D229" s="526"/>
      <c r="E229" s="526"/>
      <c r="F229" s="526"/>
      <c r="G229" s="526"/>
      <c r="H229" s="331">
        <f>H26+H76+H83+H117+H144+H185+H214+H222</f>
        <v>72395987.42</v>
      </c>
      <c r="I229" s="135">
        <f>I144+I117+I83+I26+I185+I214+I222+I79+I180</f>
        <v>27302739.8</v>
      </c>
      <c r="J229" s="135">
        <f>J144+J117+J83+J26+J185+J214+J222+J79+J180</f>
        <v>25827549.89242</v>
      </c>
      <c r="O229" s="517"/>
      <c r="P229" s="518"/>
      <c r="Q229" s="518"/>
      <c r="R229" s="518"/>
      <c r="S229" s="518"/>
      <c r="T229" s="518"/>
      <c r="U229" s="518"/>
      <c r="V229" s="514"/>
      <c r="W229" s="222">
        <v>0.05</v>
      </c>
      <c r="X229" s="223">
        <v>0.045</v>
      </c>
      <c r="Y229" s="223">
        <v>0.043</v>
      </c>
    </row>
    <row r="230" spans="1:25" ht="21" customHeight="1" hidden="1">
      <c r="A230" s="95"/>
      <c r="B230" s="411"/>
      <c r="C230" s="147"/>
      <c r="D230" s="147"/>
      <c r="E230" s="147"/>
      <c r="F230" s="147"/>
      <c r="G230" s="147" t="s">
        <v>107</v>
      </c>
      <c r="H230" s="335">
        <v>29890600</v>
      </c>
      <c r="I230" s="103">
        <v>30820700</v>
      </c>
      <c r="J230" s="103">
        <v>33127000</v>
      </c>
      <c r="O230" s="516"/>
      <c r="P230" s="516"/>
      <c r="Q230" s="516"/>
      <c r="R230" s="516"/>
      <c r="S230" s="516"/>
      <c r="T230" s="516"/>
      <c r="U230" s="516"/>
      <c r="V230" s="513"/>
      <c r="W230" s="295"/>
      <c r="X230" s="295"/>
      <c r="Y230" s="295"/>
    </row>
    <row r="231" spans="2:25" ht="15" customHeight="1" hidden="1">
      <c r="B231" s="145"/>
      <c r="C231" s="147"/>
      <c r="D231" s="147"/>
      <c r="E231" s="147"/>
      <c r="F231" s="147"/>
      <c r="G231" s="147" t="s">
        <v>106</v>
      </c>
      <c r="H231" s="336">
        <v>1186000</v>
      </c>
      <c r="I231" s="220">
        <v>1200000</v>
      </c>
      <c r="J231" s="220">
        <v>1208000</v>
      </c>
      <c r="O231" s="516"/>
      <c r="P231" s="516"/>
      <c r="Q231" s="516"/>
      <c r="R231" s="516"/>
      <c r="S231" s="516"/>
      <c r="T231" s="516"/>
      <c r="U231" s="516"/>
      <c r="V231" s="513"/>
      <c r="W231" s="295"/>
      <c r="X231" s="295"/>
      <c r="Y231" s="295"/>
    </row>
    <row r="232" spans="2:25" ht="16.5" customHeight="1" hidden="1">
      <c r="B232" s="146"/>
      <c r="C232" s="147"/>
      <c r="D232" s="147"/>
      <c r="E232" s="147"/>
      <c r="F232" s="147"/>
      <c r="G232" s="147" t="s">
        <v>108</v>
      </c>
      <c r="H232" s="335">
        <f>SUM(H230:H231)</f>
        <v>31076600</v>
      </c>
      <c r="I232" s="103">
        <f>SUM(I230:I231)</f>
        <v>32020700</v>
      </c>
      <c r="J232" s="103">
        <f>SUM(J230:J231)</f>
        <v>34335000</v>
      </c>
      <c r="O232" s="516"/>
      <c r="P232" s="516"/>
      <c r="Q232" s="516"/>
      <c r="R232" s="516"/>
      <c r="S232" s="516"/>
      <c r="T232" s="516"/>
      <c r="U232" s="516"/>
      <c r="V232" s="513"/>
      <c r="W232" s="295"/>
      <c r="X232" s="295"/>
      <c r="Y232" s="295"/>
    </row>
    <row r="233" spans="2:25" ht="30" customHeight="1" hidden="1">
      <c r="B233" s="148"/>
      <c r="C233" s="149"/>
      <c r="D233" s="149"/>
      <c r="E233" s="149"/>
      <c r="F233" s="149"/>
      <c r="G233" s="149" t="s">
        <v>109</v>
      </c>
      <c r="H233" s="337">
        <f>H229-H232</f>
        <v>41319387.42</v>
      </c>
      <c r="I233" s="137">
        <f>I229-I232</f>
        <v>-4717960.199999999</v>
      </c>
      <c r="J233" s="137">
        <f>J229-J232</f>
        <v>-8507450.107579999</v>
      </c>
      <c r="O233" s="516"/>
      <c r="P233" s="516"/>
      <c r="Q233" s="516"/>
      <c r="R233" s="516"/>
      <c r="S233" s="516"/>
      <c r="T233" s="516"/>
      <c r="U233" s="516"/>
      <c r="V233" s="513"/>
      <c r="W233" s="295"/>
      <c r="X233" s="295"/>
      <c r="Y233" s="295"/>
    </row>
    <row r="234" spans="2:25" ht="28.5" customHeight="1" hidden="1">
      <c r="B234" s="148"/>
      <c r="C234" s="149"/>
      <c r="D234" s="149"/>
      <c r="E234" s="149"/>
      <c r="F234" s="149"/>
      <c r="G234" s="149"/>
      <c r="H234" s="337"/>
      <c r="I234" s="221">
        <f>32020700*2.5%</f>
        <v>800517.5</v>
      </c>
      <c r="J234" s="137">
        <f>J232*5%</f>
        <v>1716750</v>
      </c>
      <c r="O234" s="516"/>
      <c r="P234" s="516"/>
      <c r="Q234" s="516"/>
      <c r="R234" s="516"/>
      <c r="S234" s="516"/>
      <c r="T234" s="516"/>
      <c r="U234" s="516"/>
      <c r="V234" s="513"/>
      <c r="W234" s="295"/>
      <c r="X234" s="295"/>
      <c r="Y234" s="295"/>
    </row>
    <row r="235" spans="2:25" ht="26.25" customHeight="1" hidden="1">
      <c r="B235" s="150"/>
      <c r="C235" s="149"/>
      <c r="D235" s="149"/>
      <c r="E235" s="149"/>
      <c r="F235" s="149"/>
      <c r="G235" s="149"/>
      <c r="H235" s="337"/>
      <c r="I235" s="138">
        <f>I232-I76</f>
        <v>31831500</v>
      </c>
      <c r="J235" s="138"/>
      <c r="O235" s="516"/>
      <c r="P235" s="516"/>
      <c r="Q235" s="516"/>
      <c r="R235" s="516"/>
      <c r="S235" s="516"/>
      <c r="T235" s="516"/>
      <c r="U235" s="516"/>
      <c r="V235" s="513"/>
      <c r="W235" s="295"/>
      <c r="X235" s="295"/>
      <c r="Y235" s="295"/>
    </row>
    <row r="236" spans="2:25" s="95" customFormat="1" ht="33" customHeight="1" hidden="1">
      <c r="B236" s="151"/>
      <c r="C236" s="149"/>
      <c r="D236" s="149"/>
      <c r="E236" s="149"/>
      <c r="F236" s="149"/>
      <c r="G236" s="152"/>
      <c r="H236" s="338"/>
      <c r="I236" s="139">
        <f>I235*2.5%</f>
        <v>795787.5</v>
      </c>
      <c r="J236" s="139"/>
      <c r="O236" s="297"/>
      <c r="P236" s="297"/>
      <c r="Q236" s="297"/>
      <c r="R236" s="297"/>
      <c r="S236" s="297"/>
      <c r="T236" s="297"/>
      <c r="U236" s="297"/>
      <c r="V236" s="515"/>
      <c r="W236" s="315"/>
      <c r="X236" s="315"/>
      <c r="Y236" s="315"/>
    </row>
    <row r="237" spans="2:25" ht="27.75" customHeight="1" hidden="1">
      <c r="B237" s="151"/>
      <c r="C237" s="149"/>
      <c r="D237" s="149"/>
      <c r="E237" s="149"/>
      <c r="F237" s="149"/>
      <c r="G237" s="149"/>
      <c r="H237" s="337"/>
      <c r="I237" s="137"/>
      <c r="J237" s="137"/>
      <c r="O237" s="516"/>
      <c r="P237" s="516"/>
      <c r="Q237" s="516"/>
      <c r="R237" s="516"/>
      <c r="S237" s="516"/>
      <c r="T237" s="516"/>
      <c r="U237" s="516"/>
      <c r="V237" s="513"/>
      <c r="W237" s="295"/>
      <c r="X237" s="295"/>
      <c r="Y237" s="295"/>
    </row>
    <row r="238" spans="2:25" ht="18" customHeight="1" hidden="1">
      <c r="B238" s="153"/>
      <c r="C238" s="147"/>
      <c r="D238" s="147"/>
      <c r="E238" s="147"/>
      <c r="F238" s="154"/>
      <c r="G238" s="147"/>
      <c r="H238" s="335"/>
      <c r="I238" s="103">
        <f>I232-I229</f>
        <v>4717960.199999999</v>
      </c>
      <c r="J238" s="103">
        <f>J232-J229</f>
        <v>8507450.107579999</v>
      </c>
      <c r="O238" s="516"/>
      <c r="P238" s="516"/>
      <c r="Q238" s="516"/>
      <c r="R238" s="516"/>
      <c r="S238" s="516"/>
      <c r="T238" s="516"/>
      <c r="U238" s="516"/>
      <c r="V238" s="513"/>
      <c r="W238" s="295"/>
      <c r="X238" s="295"/>
      <c r="Y238" s="295"/>
    </row>
    <row r="239" spans="2:25" ht="17.25" customHeight="1" hidden="1">
      <c r="B239" s="155"/>
      <c r="C239" s="147"/>
      <c r="D239" s="147"/>
      <c r="E239" s="147"/>
      <c r="F239" s="147"/>
      <c r="G239" s="147"/>
      <c r="H239" s="335"/>
      <c r="I239" s="102"/>
      <c r="J239" s="102"/>
      <c r="O239" s="516"/>
      <c r="P239" s="516"/>
      <c r="Q239" s="516"/>
      <c r="R239" s="516"/>
      <c r="S239" s="516"/>
      <c r="T239" s="516"/>
      <c r="U239" s="516"/>
      <c r="V239" s="513"/>
      <c r="W239" s="295"/>
      <c r="X239" s="295"/>
      <c r="Y239" s="295"/>
    </row>
    <row r="240" spans="2:25" ht="14.25" customHeight="1" hidden="1">
      <c r="B240" s="153"/>
      <c r="C240" s="147"/>
      <c r="D240" s="147"/>
      <c r="E240" s="147"/>
      <c r="F240" s="154"/>
      <c r="G240" s="147"/>
      <c r="H240" s="335"/>
      <c r="I240" s="140"/>
      <c r="J240" s="140"/>
      <c r="O240" s="516"/>
      <c r="P240" s="516"/>
      <c r="Q240" s="516"/>
      <c r="R240" s="516"/>
      <c r="S240" s="516"/>
      <c r="T240" s="516"/>
      <c r="U240" s="516"/>
      <c r="V240" s="513"/>
      <c r="W240" s="295"/>
      <c r="X240" s="295"/>
      <c r="Y240" s="295"/>
    </row>
    <row r="241" spans="2:25" ht="18" customHeight="1" hidden="1">
      <c r="B241" s="153"/>
      <c r="C241" s="147"/>
      <c r="D241" s="147"/>
      <c r="E241" s="147"/>
      <c r="F241" s="147"/>
      <c r="G241" s="147"/>
      <c r="H241" s="335"/>
      <c r="I241" s="103"/>
      <c r="J241" s="103"/>
      <c r="O241" s="516"/>
      <c r="P241" s="516"/>
      <c r="Q241" s="516"/>
      <c r="R241" s="516"/>
      <c r="S241" s="516"/>
      <c r="T241" s="516"/>
      <c r="U241" s="516"/>
      <c r="V241" s="513"/>
      <c r="W241" s="295"/>
      <c r="X241" s="295"/>
      <c r="Y241" s="295"/>
    </row>
    <row r="242" spans="2:25" ht="18.75" customHeight="1" hidden="1">
      <c r="B242" s="153"/>
      <c r="C242" s="147"/>
      <c r="D242" s="147"/>
      <c r="E242" s="147"/>
      <c r="F242" s="147"/>
      <c r="G242" s="147"/>
      <c r="H242" s="335"/>
      <c r="I242" s="214">
        <f>65426.83*2.5%</f>
        <v>1635.6707500000002</v>
      </c>
      <c r="J242" s="102"/>
      <c r="O242" s="516"/>
      <c r="P242" s="516"/>
      <c r="Q242" s="516"/>
      <c r="R242" s="516"/>
      <c r="S242" s="516"/>
      <c r="T242" s="516"/>
      <c r="U242" s="516"/>
      <c r="V242" s="513"/>
      <c r="W242" s="295"/>
      <c r="X242" s="295"/>
      <c r="Y242" s="295"/>
    </row>
    <row r="243" spans="2:25" ht="18" customHeight="1" hidden="1">
      <c r="B243" s="156"/>
      <c r="C243" s="147"/>
      <c r="D243" s="147"/>
      <c r="E243" s="147"/>
      <c r="F243" s="147"/>
      <c r="G243" s="147"/>
      <c r="H243" s="335"/>
      <c r="I243" s="214">
        <f>60800.85*5%</f>
        <v>3040.0425</v>
      </c>
      <c r="J243" s="140"/>
      <c r="O243" s="516"/>
      <c r="P243" s="516"/>
      <c r="Q243" s="516"/>
      <c r="R243" s="516"/>
      <c r="S243" s="516"/>
      <c r="T243" s="516"/>
      <c r="U243" s="516"/>
      <c r="V243" s="513"/>
      <c r="W243" s="295"/>
      <c r="X243" s="295"/>
      <c r="Y243" s="295"/>
    </row>
    <row r="244" spans="2:25" ht="15.75" customHeight="1" hidden="1">
      <c r="B244" s="156"/>
      <c r="C244" s="147"/>
      <c r="D244" s="147"/>
      <c r="E244" s="147"/>
      <c r="F244" s="147"/>
      <c r="G244" s="147"/>
      <c r="H244" s="335"/>
      <c r="I244" s="102"/>
      <c r="J244" s="102"/>
      <c r="O244" s="516"/>
      <c r="P244" s="516"/>
      <c r="Q244" s="516"/>
      <c r="R244" s="516"/>
      <c r="S244" s="516"/>
      <c r="T244" s="516"/>
      <c r="U244" s="516"/>
      <c r="V244" s="513"/>
      <c r="W244" s="295"/>
      <c r="X244" s="295"/>
      <c r="Y244" s="295"/>
    </row>
    <row r="245" spans="2:25" ht="18.75" customHeight="1">
      <c r="B245" s="156"/>
      <c r="C245" s="147"/>
      <c r="D245" s="147"/>
      <c r="E245" s="147"/>
      <c r="F245" s="147"/>
      <c r="G245" s="147"/>
      <c r="H245" s="335"/>
      <c r="I245" s="140"/>
      <c r="J245" s="140"/>
      <c r="O245" s="516"/>
      <c r="P245" s="516"/>
      <c r="Q245" s="516"/>
      <c r="R245" s="516"/>
      <c r="S245" s="516"/>
      <c r="T245" s="516"/>
      <c r="U245" s="516"/>
      <c r="V245" s="513"/>
      <c r="W245" s="295">
        <f>W228/12*3</f>
        <v>0</v>
      </c>
      <c r="X245" s="295">
        <f>W247/12*3</f>
        <v>0</v>
      </c>
      <c r="Y245" s="295">
        <f>X247/12*3</f>
        <v>0</v>
      </c>
    </row>
    <row r="246" spans="2:25" ht="16.5" customHeight="1">
      <c r="B246" s="156"/>
      <c r="C246" s="147"/>
      <c r="D246" s="147"/>
      <c r="E246" s="147"/>
      <c r="F246" s="147"/>
      <c r="G246" s="147"/>
      <c r="H246" s="335">
        <f>H229-72395987.42</f>
        <v>0</v>
      </c>
      <c r="I246" s="102"/>
      <c r="J246" s="102"/>
      <c r="O246" s="516"/>
      <c r="P246" s="516"/>
      <c r="Q246" s="516"/>
      <c r="R246" s="516"/>
      <c r="S246" s="516"/>
      <c r="T246" s="516"/>
      <c r="U246" s="516"/>
      <c r="V246" s="513"/>
      <c r="W246" s="295">
        <f>W245*W229</f>
        <v>0</v>
      </c>
      <c r="X246" s="295">
        <f>X245*X229</f>
        <v>0</v>
      </c>
      <c r="Y246" s="295">
        <f>Y245*Y229</f>
        <v>0</v>
      </c>
    </row>
    <row r="247" spans="2:25" ht="12.75">
      <c r="B247" s="156"/>
      <c r="C247" s="147"/>
      <c r="D247" s="147"/>
      <c r="E247" s="147"/>
      <c r="F247" s="147"/>
      <c r="G247" s="147"/>
      <c r="H247" s="335"/>
      <c r="I247" s="102"/>
      <c r="J247" s="102"/>
      <c r="O247" s="516"/>
      <c r="P247" s="516"/>
      <c r="Q247" s="516"/>
      <c r="R247" s="516"/>
      <c r="S247" s="516"/>
      <c r="T247" s="516"/>
      <c r="U247" s="516"/>
      <c r="V247" s="513"/>
      <c r="W247" s="295">
        <f>W228+W246</f>
        <v>0</v>
      </c>
      <c r="X247" s="295">
        <f>X246+W247</f>
        <v>0</v>
      </c>
      <c r="Y247" s="295">
        <f>Y246+X247</f>
        <v>0</v>
      </c>
    </row>
    <row r="248" spans="2:10" ht="12.75">
      <c r="B248" s="156"/>
      <c r="C248" s="147"/>
      <c r="D248" s="147"/>
      <c r="E248" s="147"/>
      <c r="F248" s="147"/>
      <c r="G248" s="147"/>
      <c r="H248" s="335"/>
      <c r="I248" s="102"/>
      <c r="J248" s="102"/>
    </row>
    <row r="249" spans="2:10" ht="12.75">
      <c r="B249" s="147"/>
      <c r="C249" s="147"/>
      <c r="D249" s="147"/>
      <c r="E249" s="147"/>
      <c r="F249" s="147"/>
      <c r="G249" s="147"/>
      <c r="H249" s="335"/>
      <c r="I249" s="102"/>
      <c r="J249" s="136"/>
    </row>
    <row r="250" spans="2:10" ht="12.75">
      <c r="B250" s="156"/>
      <c r="C250" s="147"/>
      <c r="D250" s="147"/>
      <c r="E250" s="147"/>
      <c r="F250" s="147"/>
      <c r="G250" s="147"/>
      <c r="H250" s="335"/>
      <c r="I250" s="102"/>
      <c r="J250" s="102"/>
    </row>
    <row r="251" spans="2:10" ht="12.75">
      <c r="B251" s="156"/>
      <c r="C251" s="147"/>
      <c r="D251" s="147"/>
      <c r="E251" s="147"/>
      <c r="F251" s="147"/>
      <c r="G251" s="147"/>
      <c r="H251" s="335"/>
      <c r="I251" s="102"/>
      <c r="J251" s="102"/>
    </row>
    <row r="252" spans="2:10" ht="12.75">
      <c r="B252" s="156"/>
      <c r="C252" s="147"/>
      <c r="D252" s="147"/>
      <c r="E252" s="147"/>
      <c r="F252" s="147"/>
      <c r="G252" s="147"/>
      <c r="H252" s="335"/>
      <c r="I252" s="102"/>
      <c r="J252" s="102"/>
    </row>
    <row r="253" spans="2:10" ht="12.75">
      <c r="B253" s="156"/>
      <c r="C253" s="147"/>
      <c r="D253" s="147"/>
      <c r="E253" s="147"/>
      <c r="F253" s="147"/>
      <c r="G253" s="147"/>
      <c r="H253" s="335"/>
      <c r="I253" s="102"/>
      <c r="J253" s="102"/>
    </row>
    <row r="254" spans="2:10" ht="12.75">
      <c r="B254" s="156"/>
      <c r="C254" s="147"/>
      <c r="D254" s="147"/>
      <c r="E254" s="147"/>
      <c r="F254" s="147"/>
      <c r="G254" s="147"/>
      <c r="H254" s="335"/>
      <c r="I254" s="102"/>
      <c r="J254" s="102"/>
    </row>
    <row r="255" spans="2:10" ht="12.75">
      <c r="B255" s="156"/>
      <c r="C255" s="147"/>
      <c r="D255" s="147"/>
      <c r="E255" s="147"/>
      <c r="F255" s="147"/>
      <c r="G255" s="147"/>
      <c r="H255" s="335"/>
      <c r="I255" s="102"/>
      <c r="J255" s="102"/>
    </row>
    <row r="256" spans="2:10" ht="12.75">
      <c r="B256" s="156"/>
      <c r="C256" s="147"/>
      <c r="D256" s="147"/>
      <c r="E256" s="147"/>
      <c r="F256" s="147"/>
      <c r="G256" s="147"/>
      <c r="H256" s="335"/>
      <c r="I256" s="102"/>
      <c r="J256" s="102"/>
    </row>
    <row r="257" spans="2:10" ht="12.75">
      <c r="B257" s="156"/>
      <c r="C257" s="147"/>
      <c r="D257" s="147"/>
      <c r="E257" s="147"/>
      <c r="F257" s="147"/>
      <c r="G257" s="147"/>
      <c r="H257" s="335"/>
      <c r="I257" s="102"/>
      <c r="J257" s="102"/>
    </row>
    <row r="258" spans="2:10" ht="12.75">
      <c r="B258" s="156"/>
      <c r="C258" s="147"/>
      <c r="D258" s="147"/>
      <c r="E258" s="147"/>
      <c r="F258" s="147"/>
      <c r="G258" s="147"/>
      <c r="H258" s="335"/>
      <c r="I258" s="102"/>
      <c r="J258" s="102"/>
    </row>
    <row r="259" spans="2:10" ht="12.75">
      <c r="B259" s="156"/>
      <c r="C259" s="147"/>
      <c r="D259" s="147"/>
      <c r="E259" s="147"/>
      <c r="F259" s="147"/>
      <c r="G259" s="147"/>
      <c r="H259" s="335"/>
      <c r="I259" s="102"/>
      <c r="J259" s="103"/>
    </row>
    <row r="260" spans="2:10" ht="12.75">
      <c r="B260" s="156"/>
      <c r="C260" s="147"/>
      <c r="D260" s="147"/>
      <c r="E260" s="147"/>
      <c r="F260" s="147"/>
      <c r="G260" s="147"/>
      <c r="H260" s="335"/>
      <c r="I260" s="102"/>
      <c r="J260" s="102"/>
    </row>
    <row r="261" spans="2:10" ht="12.75">
      <c r="B261" s="156"/>
      <c r="C261" s="147"/>
      <c r="D261" s="147"/>
      <c r="E261" s="147"/>
      <c r="F261" s="147"/>
      <c r="G261" s="147"/>
      <c r="H261" s="335"/>
      <c r="I261" s="102"/>
      <c r="J261" s="102"/>
    </row>
    <row r="262" spans="2:10" ht="12.75">
      <c r="B262" s="146"/>
      <c r="C262" s="147"/>
      <c r="D262" s="147"/>
      <c r="E262" s="147"/>
      <c r="F262" s="147"/>
      <c r="G262" s="147"/>
      <c r="H262" s="335"/>
      <c r="I262" s="102"/>
      <c r="J262" s="102"/>
    </row>
    <row r="263" spans="2:10" ht="12.75">
      <c r="B263" s="146"/>
      <c r="C263" s="147"/>
      <c r="D263" s="147"/>
      <c r="E263" s="147"/>
      <c r="F263" s="147"/>
      <c r="G263" s="147"/>
      <c r="H263" s="335"/>
      <c r="I263" s="102"/>
      <c r="J263" s="102"/>
    </row>
    <row r="264" spans="2:10" ht="12.75">
      <c r="B264" s="146"/>
      <c r="C264" s="147"/>
      <c r="D264" s="147"/>
      <c r="E264" s="147"/>
      <c r="F264" s="147"/>
      <c r="G264" s="147"/>
      <c r="H264" s="335"/>
      <c r="I264" s="102"/>
      <c r="J264" s="102"/>
    </row>
    <row r="265" spans="2:10" ht="12.75">
      <c r="B265" s="146"/>
      <c r="C265" s="147"/>
      <c r="D265" s="147"/>
      <c r="E265" s="147"/>
      <c r="F265" s="147"/>
      <c r="G265" s="147"/>
      <c r="H265" s="335"/>
      <c r="I265" s="102"/>
      <c r="J265" s="102"/>
    </row>
    <row r="266" spans="2:10" ht="12.75">
      <c r="B266" s="101"/>
      <c r="C266" s="102"/>
      <c r="D266" s="102"/>
      <c r="E266" s="102"/>
      <c r="F266" s="102"/>
      <c r="G266" s="102"/>
      <c r="H266" s="335"/>
      <c r="I266" s="102"/>
      <c r="J266" s="102"/>
    </row>
    <row r="267" spans="2:10" ht="12.75">
      <c r="B267" s="101"/>
      <c r="C267" s="102"/>
      <c r="D267" s="102"/>
      <c r="E267" s="102"/>
      <c r="F267" s="102"/>
      <c r="G267" s="102"/>
      <c r="H267" s="335"/>
      <c r="I267" s="102"/>
      <c r="J267" s="102"/>
    </row>
    <row r="268" spans="2:10" ht="12.75">
      <c r="B268" s="101"/>
      <c r="C268" s="102"/>
      <c r="D268" s="102"/>
      <c r="E268" s="102"/>
      <c r="F268" s="102"/>
      <c r="G268" s="102"/>
      <c r="H268" s="335"/>
      <c r="I268" s="102"/>
      <c r="J268" s="102"/>
    </row>
    <row r="269" spans="2:10" ht="12.75">
      <c r="B269" s="101"/>
      <c r="C269" s="102"/>
      <c r="D269" s="102"/>
      <c r="E269" s="102"/>
      <c r="F269" s="102"/>
      <c r="G269" s="102"/>
      <c r="H269" s="335"/>
      <c r="I269" s="102"/>
      <c r="J269" s="102"/>
    </row>
    <row r="270" spans="2:10" ht="12.75">
      <c r="B270" s="101"/>
      <c r="C270" s="102"/>
      <c r="D270" s="102"/>
      <c r="E270" s="102"/>
      <c r="F270" s="102"/>
      <c r="G270" s="102"/>
      <c r="H270" s="335"/>
      <c r="I270" s="102"/>
      <c r="J270" s="102"/>
    </row>
    <row r="271" spans="2:10" ht="12.75">
      <c r="B271" s="101"/>
      <c r="C271" s="102"/>
      <c r="D271" s="102"/>
      <c r="E271" s="102"/>
      <c r="F271" s="102"/>
      <c r="G271" s="102"/>
      <c r="H271" s="335"/>
      <c r="I271" s="102"/>
      <c r="J271" s="102"/>
    </row>
    <row r="272" spans="2:10" ht="12.75">
      <c r="B272" s="101"/>
      <c r="C272" s="102"/>
      <c r="D272" s="102"/>
      <c r="E272" s="102"/>
      <c r="F272" s="102"/>
      <c r="G272" s="102"/>
      <c r="H272" s="335"/>
      <c r="I272" s="102"/>
      <c r="J272" s="102"/>
    </row>
    <row r="273" spans="2:10" ht="12.75">
      <c r="B273" s="101"/>
      <c r="C273" s="102"/>
      <c r="D273" s="102"/>
      <c r="E273" s="102"/>
      <c r="F273" s="102"/>
      <c r="G273" s="102"/>
      <c r="H273" s="335"/>
      <c r="I273" s="102"/>
      <c r="J273" s="102"/>
    </row>
    <row r="274" spans="2:10" ht="12.75">
      <c r="B274" s="101"/>
      <c r="C274" s="102"/>
      <c r="D274" s="102"/>
      <c r="E274" s="102"/>
      <c r="F274" s="102"/>
      <c r="G274" s="102"/>
      <c r="H274" s="335"/>
      <c r="I274" s="102"/>
      <c r="J274" s="102"/>
    </row>
    <row r="275" spans="2:10" ht="12.75">
      <c r="B275" s="101"/>
      <c r="C275" s="102"/>
      <c r="D275" s="102"/>
      <c r="E275" s="102"/>
      <c r="F275" s="102"/>
      <c r="G275" s="102"/>
      <c r="H275" s="335"/>
      <c r="I275" s="102"/>
      <c r="J275" s="102"/>
    </row>
    <row r="276" spans="2:10" ht="12.75">
      <c r="B276" s="101"/>
      <c r="C276" s="102"/>
      <c r="D276" s="102"/>
      <c r="E276" s="102"/>
      <c r="F276" s="102"/>
      <c r="G276" s="102"/>
      <c r="H276" s="335"/>
      <c r="I276" s="102"/>
      <c r="J276" s="102"/>
    </row>
    <row r="277" spans="2:10" ht="12.75">
      <c r="B277" s="101"/>
      <c r="C277" s="102"/>
      <c r="D277" s="102"/>
      <c r="E277" s="102"/>
      <c r="F277" s="102"/>
      <c r="G277" s="102"/>
      <c r="H277" s="335"/>
      <c r="I277" s="102"/>
      <c r="J277" s="102"/>
    </row>
    <row r="278" spans="2:10" ht="12.75">
      <c r="B278" s="101"/>
      <c r="C278" s="102"/>
      <c r="D278" s="102"/>
      <c r="E278" s="102"/>
      <c r="F278" s="102"/>
      <c r="G278" s="102"/>
      <c r="H278" s="335"/>
      <c r="I278" s="102"/>
      <c r="J278" s="102"/>
    </row>
    <row r="279" spans="2:10" ht="12.75">
      <c r="B279" s="101"/>
      <c r="C279" s="102"/>
      <c r="D279" s="102"/>
      <c r="E279" s="102"/>
      <c r="F279" s="102"/>
      <c r="G279" s="102"/>
      <c r="H279" s="335"/>
      <c r="I279" s="102"/>
      <c r="J279" s="102"/>
    </row>
    <row r="280" spans="2:10" ht="12.75">
      <c r="B280" s="101"/>
      <c r="C280" s="102"/>
      <c r="D280" s="102"/>
      <c r="E280" s="102"/>
      <c r="F280" s="102"/>
      <c r="G280" s="102"/>
      <c r="H280" s="335"/>
      <c r="I280" s="102"/>
      <c r="J280" s="102"/>
    </row>
    <row r="281" spans="2:10" ht="12.75">
      <c r="B281" s="101"/>
      <c r="C281" s="102"/>
      <c r="D281" s="102"/>
      <c r="E281" s="102"/>
      <c r="F281" s="102"/>
      <c r="G281" s="102"/>
      <c r="H281" s="102"/>
      <c r="I281" s="102"/>
      <c r="J281" s="102"/>
    </row>
    <row r="282" spans="2:10" ht="12.75">
      <c r="B282" s="101"/>
      <c r="C282" s="102"/>
      <c r="D282" s="102"/>
      <c r="E282" s="102"/>
      <c r="F282" s="102"/>
      <c r="G282" s="102"/>
      <c r="H282" s="102"/>
      <c r="I282" s="102"/>
      <c r="J282" s="102"/>
    </row>
    <row r="283" spans="2:10" ht="12.75">
      <c r="B283" s="101"/>
      <c r="C283" s="102"/>
      <c r="D283" s="102"/>
      <c r="E283" s="102"/>
      <c r="F283" s="102"/>
      <c r="G283" s="102"/>
      <c r="H283" s="102"/>
      <c r="I283" s="102"/>
      <c r="J283" s="102"/>
    </row>
    <row r="284" spans="2:10" ht="12.75">
      <c r="B284" s="101"/>
      <c r="C284" s="102"/>
      <c r="D284" s="102"/>
      <c r="E284" s="102"/>
      <c r="F284" s="102"/>
      <c r="G284" s="102"/>
      <c r="H284" s="102"/>
      <c r="I284" s="102"/>
      <c r="J284" s="102"/>
    </row>
    <row r="285" spans="2:10" ht="12.75">
      <c r="B285" s="101"/>
      <c r="C285" s="102"/>
      <c r="D285" s="102"/>
      <c r="E285" s="102"/>
      <c r="F285" s="102"/>
      <c r="G285" s="102"/>
      <c r="H285" s="102"/>
      <c r="I285" s="102"/>
      <c r="J285" s="102"/>
    </row>
    <row r="286" spans="2:10" ht="12.75">
      <c r="B286" s="101"/>
      <c r="C286" s="102"/>
      <c r="D286" s="102"/>
      <c r="E286" s="102"/>
      <c r="F286" s="102"/>
      <c r="G286" s="102"/>
      <c r="H286" s="102"/>
      <c r="I286" s="102"/>
      <c r="J286" s="102"/>
    </row>
    <row r="287" spans="2:10" ht="12.75">
      <c r="B287" s="101"/>
      <c r="C287" s="102"/>
      <c r="D287" s="102"/>
      <c r="E287" s="102"/>
      <c r="F287" s="102"/>
      <c r="G287" s="102"/>
      <c r="H287" s="102"/>
      <c r="I287" s="102"/>
      <c r="J287" s="102"/>
    </row>
    <row r="288" spans="2:10" ht="12.75">
      <c r="B288" s="101"/>
      <c r="C288" s="102"/>
      <c r="D288" s="102"/>
      <c r="E288" s="102"/>
      <c r="F288" s="102"/>
      <c r="G288" s="102"/>
      <c r="H288" s="102"/>
      <c r="I288" s="102"/>
      <c r="J288" s="102"/>
    </row>
    <row r="289" spans="2:10" ht="12.75">
      <c r="B289" s="101"/>
      <c r="C289" s="102"/>
      <c r="D289" s="102"/>
      <c r="E289" s="102"/>
      <c r="F289" s="102"/>
      <c r="G289" s="102"/>
      <c r="H289" s="102"/>
      <c r="I289" s="102"/>
      <c r="J289" s="102"/>
    </row>
    <row r="290" spans="2:10" ht="12.75">
      <c r="B290" s="101"/>
      <c r="C290" s="102"/>
      <c r="D290" s="102"/>
      <c r="E290" s="102"/>
      <c r="F290" s="102"/>
      <c r="G290" s="102"/>
      <c r="H290" s="102"/>
      <c r="I290" s="102"/>
      <c r="J290" s="102"/>
    </row>
    <row r="291" spans="2:10" ht="12.75">
      <c r="B291" s="101"/>
      <c r="C291" s="102"/>
      <c r="D291" s="102"/>
      <c r="E291" s="102"/>
      <c r="F291" s="102"/>
      <c r="G291" s="102"/>
      <c r="H291" s="102"/>
      <c r="I291" s="102"/>
      <c r="J291" s="102"/>
    </row>
    <row r="292" spans="2:10" ht="12.75">
      <c r="B292" s="101"/>
      <c r="C292" s="102"/>
      <c r="D292" s="102"/>
      <c r="E292" s="102"/>
      <c r="F292" s="102"/>
      <c r="G292" s="102"/>
      <c r="H292" s="102"/>
      <c r="I292" s="102"/>
      <c r="J292" s="102"/>
    </row>
    <row r="293" spans="2:10" ht="12.75">
      <c r="B293" s="101"/>
      <c r="C293" s="102"/>
      <c r="D293" s="102"/>
      <c r="E293" s="102"/>
      <c r="F293" s="102"/>
      <c r="G293" s="102"/>
      <c r="H293" s="102"/>
      <c r="I293" s="102"/>
      <c r="J293" s="102"/>
    </row>
    <row r="294" spans="2:10" ht="12.75">
      <c r="B294" s="101"/>
      <c r="C294" s="102"/>
      <c r="D294" s="102"/>
      <c r="E294" s="102"/>
      <c r="F294" s="102"/>
      <c r="G294" s="102"/>
      <c r="H294" s="102"/>
      <c r="I294" s="102"/>
      <c r="J294" s="102"/>
    </row>
    <row r="295" spans="2:10" ht="12.75">
      <c r="B295" s="102"/>
      <c r="C295" s="102"/>
      <c r="D295" s="102"/>
      <c r="E295" s="102"/>
      <c r="F295" s="102"/>
      <c r="G295" s="102"/>
      <c r="H295" s="102"/>
      <c r="I295" s="102"/>
      <c r="J295" s="102"/>
    </row>
    <row r="296" spans="2:10" ht="12.75">
      <c r="B296" s="102"/>
      <c r="C296" s="102"/>
      <c r="D296" s="102"/>
      <c r="E296" s="102"/>
      <c r="F296" s="102"/>
      <c r="G296" s="102"/>
      <c r="H296" s="102"/>
      <c r="I296" s="102"/>
      <c r="J296" s="102"/>
    </row>
    <row r="297" spans="2:10" ht="12.75">
      <c r="B297" s="102"/>
      <c r="C297" s="102"/>
      <c r="D297" s="102"/>
      <c r="E297" s="102"/>
      <c r="F297" s="102"/>
      <c r="G297" s="102"/>
      <c r="H297" s="102"/>
      <c r="I297" s="102"/>
      <c r="J297" s="102"/>
    </row>
    <row r="298" spans="2:10" ht="12.75">
      <c r="B298" s="102"/>
      <c r="C298" s="102"/>
      <c r="D298" s="102"/>
      <c r="E298" s="102"/>
      <c r="F298" s="102"/>
      <c r="G298" s="102"/>
      <c r="H298" s="102"/>
      <c r="I298" s="102"/>
      <c r="J298" s="102"/>
    </row>
    <row r="299" spans="2:10" ht="12.75">
      <c r="B299" s="102"/>
      <c r="C299" s="102"/>
      <c r="D299" s="102"/>
      <c r="E299" s="102"/>
      <c r="F299" s="102"/>
      <c r="G299" s="102"/>
      <c r="H299" s="102"/>
      <c r="I299" s="102"/>
      <c r="J299" s="102"/>
    </row>
    <row r="300" spans="2:10" ht="12.75">
      <c r="B300" s="102"/>
      <c r="C300" s="102"/>
      <c r="D300" s="102"/>
      <c r="E300" s="102"/>
      <c r="F300" s="102"/>
      <c r="G300" s="102"/>
      <c r="H300" s="102"/>
      <c r="I300" s="102"/>
      <c r="J300" s="102"/>
    </row>
    <row r="301" spans="2:10" ht="12.75">
      <c r="B301" s="102"/>
      <c r="C301" s="102"/>
      <c r="D301" s="102"/>
      <c r="E301" s="102"/>
      <c r="F301" s="102"/>
      <c r="G301" s="102"/>
      <c r="H301" s="102"/>
      <c r="I301" s="102"/>
      <c r="J301" s="102"/>
    </row>
    <row r="302" spans="2:10" ht="12.75">
      <c r="B302" s="102"/>
      <c r="C302" s="102"/>
      <c r="D302" s="102"/>
      <c r="E302" s="102"/>
      <c r="F302" s="102"/>
      <c r="G302" s="102"/>
      <c r="H302" s="102"/>
      <c r="I302" s="102"/>
      <c r="J302" s="102"/>
    </row>
    <row r="303" spans="2:10" ht="12.75">
      <c r="B303" s="102"/>
      <c r="C303" s="102"/>
      <c r="D303" s="102"/>
      <c r="E303" s="102"/>
      <c r="F303" s="102"/>
      <c r="G303" s="102"/>
      <c r="H303" s="102"/>
      <c r="I303" s="102"/>
      <c r="J303" s="102"/>
    </row>
    <row r="304" spans="2:10" ht="12.75">
      <c r="B304" s="102"/>
      <c r="C304" s="102"/>
      <c r="D304" s="102"/>
      <c r="E304" s="102"/>
      <c r="F304" s="102"/>
      <c r="G304" s="102"/>
      <c r="H304" s="102"/>
      <c r="I304" s="102"/>
      <c r="J304" s="102"/>
    </row>
    <row r="305" spans="2:10" ht="12.75">
      <c r="B305" s="102"/>
      <c r="C305" s="102"/>
      <c r="D305" s="102"/>
      <c r="E305" s="102"/>
      <c r="F305" s="102"/>
      <c r="G305" s="102"/>
      <c r="H305" s="102"/>
      <c r="I305" s="102"/>
      <c r="J305" s="102"/>
    </row>
    <row r="306" spans="2:10" ht="12.75">
      <c r="B306" s="102"/>
      <c r="C306" s="102"/>
      <c r="D306" s="102"/>
      <c r="E306" s="102"/>
      <c r="F306" s="102"/>
      <c r="G306" s="102"/>
      <c r="H306" s="102"/>
      <c r="I306" s="102"/>
      <c r="J306" s="102"/>
    </row>
    <row r="307" spans="2:10" ht="12.75">
      <c r="B307" s="102"/>
      <c r="C307" s="102"/>
      <c r="D307" s="102"/>
      <c r="E307" s="102"/>
      <c r="F307" s="102"/>
      <c r="G307" s="102"/>
      <c r="H307" s="102"/>
      <c r="I307" s="102"/>
      <c r="J307" s="102"/>
    </row>
    <row r="308" spans="2:10" ht="12.75">
      <c r="B308" s="102"/>
      <c r="C308" s="102"/>
      <c r="D308" s="102"/>
      <c r="E308" s="102"/>
      <c r="F308" s="102"/>
      <c r="G308" s="102"/>
      <c r="H308" s="102"/>
      <c r="I308" s="102"/>
      <c r="J308" s="102"/>
    </row>
    <row r="309" spans="2:10" ht="12.75">
      <c r="B309" s="102"/>
      <c r="C309" s="102"/>
      <c r="D309" s="102"/>
      <c r="E309" s="102"/>
      <c r="F309" s="102"/>
      <c r="G309" s="102"/>
      <c r="H309" s="102"/>
      <c r="I309" s="102"/>
      <c r="J309" s="102"/>
    </row>
    <row r="310" spans="2:10" ht="12.75">
      <c r="B310" s="102"/>
      <c r="C310" s="102"/>
      <c r="D310" s="102"/>
      <c r="E310" s="102"/>
      <c r="F310" s="102"/>
      <c r="G310" s="102"/>
      <c r="H310" s="102"/>
      <c r="I310" s="102"/>
      <c r="J310" s="102"/>
    </row>
    <row r="311" spans="2:10" ht="12.75">
      <c r="B311" s="102"/>
      <c r="C311" s="102"/>
      <c r="D311" s="102"/>
      <c r="E311" s="102"/>
      <c r="F311" s="102"/>
      <c r="G311" s="102"/>
      <c r="H311" s="102"/>
      <c r="I311" s="102"/>
      <c r="J311" s="102"/>
    </row>
    <row r="312" spans="2:10" ht="12.75">
      <c r="B312" s="102"/>
      <c r="C312" s="102"/>
      <c r="D312" s="102"/>
      <c r="E312" s="102"/>
      <c r="F312" s="102"/>
      <c r="G312" s="102"/>
      <c r="H312" s="102"/>
      <c r="I312" s="102"/>
      <c r="J312" s="102"/>
    </row>
    <row r="313" spans="2:10" ht="12.75">
      <c r="B313" s="102"/>
      <c r="C313" s="102"/>
      <c r="D313" s="102"/>
      <c r="E313" s="102"/>
      <c r="F313" s="102"/>
      <c r="G313" s="102"/>
      <c r="H313" s="102"/>
      <c r="I313" s="102"/>
      <c r="J313" s="102"/>
    </row>
    <row r="314" spans="2:10" ht="12.75">
      <c r="B314" s="102"/>
      <c r="C314" s="102"/>
      <c r="D314" s="102"/>
      <c r="E314" s="102"/>
      <c r="F314" s="102"/>
      <c r="G314" s="102"/>
      <c r="H314" s="102"/>
      <c r="I314" s="102"/>
      <c r="J314" s="102"/>
    </row>
    <row r="315" spans="2:10" ht="12.75">
      <c r="B315" s="102"/>
      <c r="C315" s="102"/>
      <c r="D315" s="102"/>
      <c r="E315" s="102"/>
      <c r="F315" s="102"/>
      <c r="G315" s="102"/>
      <c r="H315" s="102"/>
      <c r="I315" s="102"/>
      <c r="J315" s="102"/>
    </row>
    <row r="316" spans="2:10" ht="12.75">
      <c r="B316" s="102"/>
      <c r="C316" s="102"/>
      <c r="D316" s="102"/>
      <c r="E316" s="102"/>
      <c r="F316" s="102"/>
      <c r="G316" s="102"/>
      <c r="H316" s="102"/>
      <c r="I316" s="102"/>
      <c r="J316" s="102"/>
    </row>
    <row r="317" spans="2:10" ht="12.75">
      <c r="B317" s="102"/>
      <c r="C317" s="102"/>
      <c r="D317" s="102"/>
      <c r="E317" s="102"/>
      <c r="F317" s="102"/>
      <c r="G317" s="102"/>
      <c r="H317" s="102"/>
      <c r="I317" s="102"/>
      <c r="J317" s="102"/>
    </row>
    <row r="318" spans="2:10" ht="12.75">
      <c r="B318" s="102"/>
      <c r="C318" s="102"/>
      <c r="D318" s="102"/>
      <c r="E318" s="102"/>
      <c r="F318" s="102"/>
      <c r="G318" s="102"/>
      <c r="H318" s="102"/>
      <c r="I318" s="102"/>
      <c r="J318" s="102"/>
    </row>
    <row r="319" spans="2:10" ht="12.75">
      <c r="B319" s="102"/>
      <c r="C319" s="102"/>
      <c r="D319" s="102"/>
      <c r="E319" s="102"/>
      <c r="F319" s="102"/>
      <c r="G319" s="102"/>
      <c r="H319" s="102"/>
      <c r="I319" s="102"/>
      <c r="J319" s="102"/>
    </row>
    <row r="320" spans="2:10" ht="12.75">
      <c r="B320" s="102"/>
      <c r="C320" s="102"/>
      <c r="D320" s="102"/>
      <c r="E320" s="102"/>
      <c r="F320" s="102"/>
      <c r="G320" s="102"/>
      <c r="H320" s="102"/>
      <c r="I320" s="102"/>
      <c r="J320" s="102"/>
    </row>
    <row r="321" spans="2:10" ht="12.75">
      <c r="B321" s="102"/>
      <c r="C321" s="102"/>
      <c r="D321" s="102"/>
      <c r="E321" s="102"/>
      <c r="F321" s="102"/>
      <c r="G321" s="102"/>
      <c r="H321" s="102"/>
      <c r="I321" s="102"/>
      <c r="J321" s="102"/>
    </row>
    <row r="322" spans="2:10" ht="12.75">
      <c r="B322" s="102"/>
      <c r="C322" s="102"/>
      <c r="D322" s="102"/>
      <c r="E322" s="102"/>
      <c r="F322" s="102"/>
      <c r="G322" s="102"/>
      <c r="H322" s="102"/>
      <c r="I322" s="102"/>
      <c r="J322" s="102"/>
    </row>
    <row r="323" spans="2:10" ht="12.75">
      <c r="B323" s="102"/>
      <c r="C323" s="102"/>
      <c r="D323" s="102"/>
      <c r="E323" s="102"/>
      <c r="F323" s="102"/>
      <c r="G323" s="102"/>
      <c r="H323" s="102"/>
      <c r="I323" s="102"/>
      <c r="J323" s="102"/>
    </row>
    <row r="324" spans="2:10" ht="12.75">
      <c r="B324" s="102"/>
      <c r="C324" s="102"/>
      <c r="D324" s="102"/>
      <c r="E324" s="102"/>
      <c r="F324" s="102"/>
      <c r="G324" s="102"/>
      <c r="H324" s="102"/>
      <c r="I324" s="102"/>
      <c r="J324" s="102"/>
    </row>
    <row r="325" spans="2:10" ht="12.75">
      <c r="B325" s="102"/>
      <c r="C325" s="102"/>
      <c r="D325" s="102"/>
      <c r="E325" s="102"/>
      <c r="F325" s="102"/>
      <c r="G325" s="102"/>
      <c r="H325" s="102"/>
      <c r="I325" s="102"/>
      <c r="J325" s="102"/>
    </row>
    <row r="326" spans="2:10" ht="12.75">
      <c r="B326" s="102"/>
      <c r="C326" s="102"/>
      <c r="D326" s="102"/>
      <c r="E326" s="102"/>
      <c r="F326" s="102"/>
      <c r="G326" s="102"/>
      <c r="H326" s="102"/>
      <c r="I326" s="102"/>
      <c r="J326" s="102"/>
    </row>
    <row r="327" spans="2:10" ht="12.75">
      <c r="B327" s="102"/>
      <c r="C327" s="102"/>
      <c r="D327" s="102"/>
      <c r="E327" s="102"/>
      <c r="F327" s="102"/>
      <c r="G327" s="102"/>
      <c r="H327" s="102"/>
      <c r="I327" s="102"/>
      <c r="J327" s="102"/>
    </row>
    <row r="328" spans="2:10" ht="12.75">
      <c r="B328" s="102"/>
      <c r="C328" s="102"/>
      <c r="D328" s="102"/>
      <c r="E328" s="102"/>
      <c r="F328" s="102"/>
      <c r="G328" s="102"/>
      <c r="H328" s="102"/>
      <c r="I328" s="102"/>
      <c r="J328" s="102"/>
    </row>
    <row r="329" spans="2:10" ht="12.75">
      <c r="B329" s="102"/>
      <c r="C329" s="102"/>
      <c r="D329" s="102"/>
      <c r="E329" s="102"/>
      <c r="F329" s="102"/>
      <c r="G329" s="102"/>
      <c r="H329" s="102"/>
      <c r="I329" s="102"/>
      <c r="J329" s="102"/>
    </row>
    <row r="330" spans="2:10" ht="12.75">
      <c r="B330" s="102"/>
      <c r="C330" s="102"/>
      <c r="D330" s="102"/>
      <c r="E330" s="102"/>
      <c r="F330" s="102"/>
      <c r="G330" s="102"/>
      <c r="H330" s="102"/>
      <c r="I330" s="102"/>
      <c r="J330" s="102"/>
    </row>
    <row r="331" spans="2:10" ht="12.75">
      <c r="B331" s="102"/>
      <c r="C331" s="102"/>
      <c r="D331" s="102"/>
      <c r="E331" s="102"/>
      <c r="F331" s="102"/>
      <c r="G331" s="102"/>
      <c r="H331" s="102"/>
      <c r="I331" s="102"/>
      <c r="J331" s="102"/>
    </row>
    <row r="332" spans="2:10" ht="12.75">
      <c r="B332" s="102"/>
      <c r="C332" s="102"/>
      <c r="D332" s="102"/>
      <c r="E332" s="102"/>
      <c r="F332" s="102"/>
      <c r="G332" s="102"/>
      <c r="H332" s="102"/>
      <c r="I332" s="102"/>
      <c r="J332" s="102"/>
    </row>
    <row r="333" spans="2:10" ht="12.75">
      <c r="B333" s="102"/>
      <c r="C333" s="102"/>
      <c r="D333" s="102"/>
      <c r="E333" s="102"/>
      <c r="F333" s="102"/>
      <c r="G333" s="102"/>
      <c r="H333" s="102"/>
      <c r="I333" s="102"/>
      <c r="J333" s="102"/>
    </row>
    <row r="334" spans="2:10" ht="12.75">
      <c r="B334" s="102"/>
      <c r="C334" s="102"/>
      <c r="D334" s="102"/>
      <c r="E334" s="102"/>
      <c r="F334" s="102"/>
      <c r="G334" s="102"/>
      <c r="H334" s="102"/>
      <c r="I334" s="102"/>
      <c r="J334" s="102"/>
    </row>
    <row r="335" spans="2:10" ht="12.75">
      <c r="B335" s="102"/>
      <c r="C335" s="102"/>
      <c r="D335" s="102"/>
      <c r="E335" s="102"/>
      <c r="F335" s="102"/>
      <c r="G335" s="102"/>
      <c r="H335" s="102"/>
      <c r="I335" s="102"/>
      <c r="J335" s="102"/>
    </row>
    <row r="336" spans="2:10" ht="12.75">
      <c r="B336" s="102"/>
      <c r="C336" s="102"/>
      <c r="D336" s="102"/>
      <c r="E336" s="102"/>
      <c r="F336" s="102"/>
      <c r="G336" s="102"/>
      <c r="H336" s="102"/>
      <c r="I336" s="102"/>
      <c r="J336" s="102"/>
    </row>
    <row r="337" spans="2:10" ht="12.75">
      <c r="B337" s="102"/>
      <c r="C337" s="102"/>
      <c r="D337" s="102"/>
      <c r="E337" s="102"/>
      <c r="F337" s="102"/>
      <c r="G337" s="102"/>
      <c r="H337" s="102"/>
      <c r="I337" s="102"/>
      <c r="J337" s="102"/>
    </row>
    <row r="338" spans="2:10" ht="12.75">
      <c r="B338" s="102"/>
      <c r="C338" s="102"/>
      <c r="D338" s="102"/>
      <c r="E338" s="102"/>
      <c r="F338" s="102"/>
      <c r="G338" s="102"/>
      <c r="H338" s="102"/>
      <c r="I338" s="102"/>
      <c r="J338" s="102"/>
    </row>
    <row r="339" spans="2:10" ht="12.75">
      <c r="B339" s="102"/>
      <c r="C339" s="102"/>
      <c r="D339" s="102"/>
      <c r="E339" s="102"/>
      <c r="F339" s="102"/>
      <c r="G339" s="102"/>
      <c r="H339" s="102"/>
      <c r="I339" s="102"/>
      <c r="J339" s="102"/>
    </row>
    <row r="340" spans="2:10" ht="12.75">
      <c r="B340" s="102"/>
      <c r="C340" s="102"/>
      <c r="D340" s="102"/>
      <c r="E340" s="102"/>
      <c r="F340" s="102"/>
      <c r="G340" s="102"/>
      <c r="H340" s="102"/>
      <c r="I340" s="102"/>
      <c r="J340" s="102"/>
    </row>
    <row r="341" spans="2:10" ht="12.75">
      <c r="B341" s="102"/>
      <c r="C341" s="102"/>
      <c r="D341" s="102"/>
      <c r="E341" s="102"/>
      <c r="F341" s="102"/>
      <c r="G341" s="102"/>
      <c r="H341" s="102"/>
      <c r="I341" s="102"/>
      <c r="J341" s="102"/>
    </row>
    <row r="342" spans="2:10" ht="12.75">
      <c r="B342" s="102"/>
      <c r="C342" s="102"/>
      <c r="D342" s="102"/>
      <c r="E342" s="102"/>
      <c r="F342" s="102"/>
      <c r="G342" s="102"/>
      <c r="H342" s="102"/>
      <c r="I342" s="102"/>
      <c r="J342" s="102"/>
    </row>
    <row r="343" spans="2:10" ht="12.75">
      <c r="B343" s="102"/>
      <c r="C343" s="102"/>
      <c r="D343" s="102"/>
      <c r="E343" s="102"/>
      <c r="F343" s="102"/>
      <c r="G343" s="102"/>
      <c r="H343" s="102"/>
      <c r="I343" s="102"/>
      <c r="J343" s="102"/>
    </row>
    <row r="344" spans="2:10" ht="12.75">
      <c r="B344" s="102"/>
      <c r="C344" s="102"/>
      <c r="D344" s="102"/>
      <c r="E344" s="102"/>
      <c r="F344" s="102"/>
      <c r="G344" s="102"/>
      <c r="H344" s="102"/>
      <c r="I344" s="102"/>
      <c r="J344" s="102"/>
    </row>
    <row r="345" spans="2:10" ht="12.75">
      <c r="B345" s="102"/>
      <c r="C345" s="102"/>
      <c r="D345" s="102"/>
      <c r="E345" s="102"/>
      <c r="F345" s="102"/>
      <c r="G345" s="102"/>
      <c r="H345" s="102"/>
      <c r="I345" s="102"/>
      <c r="J345" s="102"/>
    </row>
    <row r="346" spans="2:10" ht="12.75">
      <c r="B346" s="102"/>
      <c r="C346" s="102"/>
      <c r="D346" s="102"/>
      <c r="E346" s="102"/>
      <c r="F346" s="102"/>
      <c r="G346" s="102"/>
      <c r="H346" s="102"/>
      <c r="I346" s="102"/>
      <c r="J346" s="102"/>
    </row>
    <row r="347" spans="2:10" ht="12.75">
      <c r="B347" s="102"/>
      <c r="C347" s="102"/>
      <c r="D347" s="102"/>
      <c r="E347" s="102"/>
      <c r="F347" s="102"/>
      <c r="G347" s="102"/>
      <c r="H347" s="102"/>
      <c r="I347" s="102"/>
      <c r="J347" s="102"/>
    </row>
    <row r="348" spans="2:10" ht="12.75">
      <c r="B348" s="102"/>
      <c r="C348" s="102"/>
      <c r="D348" s="102"/>
      <c r="E348" s="102"/>
      <c r="F348" s="102"/>
      <c r="G348" s="102"/>
      <c r="H348" s="102"/>
      <c r="I348" s="102"/>
      <c r="J348" s="102"/>
    </row>
    <row r="349" spans="2:10" ht="12.75">
      <c r="B349" s="102"/>
      <c r="C349" s="102"/>
      <c r="D349" s="102"/>
      <c r="E349" s="102"/>
      <c r="F349" s="102"/>
      <c r="G349" s="102"/>
      <c r="H349" s="102"/>
      <c r="I349" s="102"/>
      <c r="J349" s="102"/>
    </row>
    <row r="350" spans="2:10" ht="12.75">
      <c r="B350" s="102"/>
      <c r="C350" s="102"/>
      <c r="D350" s="102"/>
      <c r="E350" s="102"/>
      <c r="F350" s="102"/>
      <c r="G350" s="102"/>
      <c r="H350" s="102"/>
      <c r="I350" s="102"/>
      <c r="J350" s="102"/>
    </row>
    <row r="351" spans="2:10" ht="12.75">
      <c r="B351" s="102"/>
      <c r="C351" s="102"/>
      <c r="D351" s="102"/>
      <c r="E351" s="102"/>
      <c r="F351" s="102"/>
      <c r="G351" s="102"/>
      <c r="H351" s="102"/>
      <c r="I351" s="102"/>
      <c r="J351" s="102"/>
    </row>
    <row r="352" spans="2:10" ht="12.75">
      <c r="B352" s="102"/>
      <c r="C352" s="102"/>
      <c r="D352" s="102"/>
      <c r="E352" s="102"/>
      <c r="F352" s="102"/>
      <c r="G352" s="102"/>
      <c r="H352" s="102"/>
      <c r="I352" s="102"/>
      <c r="J352" s="102"/>
    </row>
    <row r="353" spans="2:10" ht="12.75">
      <c r="B353" s="102"/>
      <c r="C353" s="102"/>
      <c r="D353" s="102"/>
      <c r="E353" s="102"/>
      <c r="F353" s="102"/>
      <c r="G353" s="102"/>
      <c r="H353" s="102"/>
      <c r="I353" s="102"/>
      <c r="J353" s="102"/>
    </row>
    <row r="354" spans="2:10" ht="12.75">
      <c r="B354" s="102"/>
      <c r="C354" s="102"/>
      <c r="D354" s="102"/>
      <c r="E354" s="102"/>
      <c r="F354" s="102"/>
      <c r="G354" s="102"/>
      <c r="H354" s="102"/>
      <c r="I354" s="102"/>
      <c r="J354" s="102"/>
    </row>
    <row r="355" spans="2:10" ht="12.75">
      <c r="B355" s="102"/>
      <c r="C355" s="102"/>
      <c r="D355" s="102"/>
      <c r="E355" s="102"/>
      <c r="F355" s="102"/>
      <c r="G355" s="102"/>
      <c r="H355" s="102"/>
      <c r="I355" s="102"/>
      <c r="J355" s="102"/>
    </row>
    <row r="356" spans="2:10" ht="12.75">
      <c r="B356" s="102"/>
      <c r="C356" s="102"/>
      <c r="D356" s="102"/>
      <c r="E356" s="102"/>
      <c r="F356" s="102"/>
      <c r="G356" s="102"/>
      <c r="H356" s="102"/>
      <c r="I356" s="102"/>
      <c r="J356" s="102"/>
    </row>
    <row r="357" spans="2:10" ht="12.75">
      <c r="B357" s="102"/>
      <c r="C357" s="102"/>
      <c r="D357" s="102"/>
      <c r="E357" s="102"/>
      <c r="F357" s="102"/>
      <c r="G357" s="102"/>
      <c r="H357" s="102"/>
      <c r="I357" s="102"/>
      <c r="J357" s="102"/>
    </row>
    <row r="358" spans="2:10" ht="12.75">
      <c r="B358" s="102"/>
      <c r="C358" s="102"/>
      <c r="D358" s="102"/>
      <c r="E358" s="102"/>
      <c r="F358" s="102"/>
      <c r="G358" s="102"/>
      <c r="H358" s="102"/>
      <c r="I358" s="102"/>
      <c r="J358" s="102"/>
    </row>
    <row r="359" spans="2:10" ht="12.75">
      <c r="B359" s="102"/>
      <c r="C359" s="102"/>
      <c r="D359" s="102"/>
      <c r="E359" s="102"/>
      <c r="F359" s="102"/>
      <c r="G359" s="102"/>
      <c r="H359" s="102"/>
      <c r="I359" s="102"/>
      <c r="J359" s="102"/>
    </row>
    <row r="360" spans="2:10" ht="12.75">
      <c r="B360" s="102"/>
      <c r="C360" s="102"/>
      <c r="D360" s="102"/>
      <c r="E360" s="102"/>
      <c r="F360" s="102"/>
      <c r="G360" s="102"/>
      <c r="H360" s="102"/>
      <c r="I360" s="102"/>
      <c r="J360" s="102"/>
    </row>
    <row r="361" spans="2:10" ht="12.75">
      <c r="B361" s="102"/>
      <c r="C361" s="102"/>
      <c r="D361" s="102"/>
      <c r="E361" s="102"/>
      <c r="F361" s="102"/>
      <c r="G361" s="102"/>
      <c r="H361" s="102"/>
      <c r="I361" s="102"/>
      <c r="J361" s="102"/>
    </row>
    <row r="362" spans="2:10" ht="12.75">
      <c r="B362" s="102"/>
      <c r="C362" s="102"/>
      <c r="D362" s="102"/>
      <c r="E362" s="102"/>
      <c r="F362" s="102"/>
      <c r="G362" s="102"/>
      <c r="H362" s="102"/>
      <c r="I362" s="102"/>
      <c r="J362" s="102"/>
    </row>
    <row r="363" spans="2:10" ht="12.75">
      <c r="B363" s="102"/>
      <c r="C363" s="102"/>
      <c r="D363" s="102"/>
      <c r="E363" s="102"/>
      <c r="F363" s="102"/>
      <c r="G363" s="102"/>
      <c r="H363" s="102"/>
      <c r="I363" s="102"/>
      <c r="J363" s="102"/>
    </row>
    <row r="364" spans="2:10" ht="12.75">
      <c r="B364" s="102"/>
      <c r="C364" s="102"/>
      <c r="D364" s="102"/>
      <c r="E364" s="102"/>
      <c r="F364" s="102"/>
      <c r="G364" s="102"/>
      <c r="H364" s="102"/>
      <c r="I364" s="102"/>
      <c r="J364" s="102"/>
    </row>
    <row r="365" spans="2:10" ht="12.75">
      <c r="B365" s="102"/>
      <c r="C365" s="102"/>
      <c r="D365" s="102"/>
      <c r="E365" s="102"/>
      <c r="F365" s="102"/>
      <c r="G365" s="102"/>
      <c r="H365" s="102"/>
      <c r="I365" s="102"/>
      <c r="J365" s="102"/>
    </row>
    <row r="366" spans="2:10" ht="12.75">
      <c r="B366" s="102"/>
      <c r="C366" s="102"/>
      <c r="D366" s="102"/>
      <c r="E366" s="102"/>
      <c r="F366" s="102"/>
      <c r="G366" s="102"/>
      <c r="H366" s="102"/>
      <c r="I366" s="102"/>
      <c r="J366" s="102"/>
    </row>
    <row r="367" spans="2:10" ht="12.75">
      <c r="B367" s="102"/>
      <c r="C367" s="102"/>
      <c r="D367" s="102"/>
      <c r="E367" s="102"/>
      <c r="F367" s="102"/>
      <c r="G367" s="102"/>
      <c r="H367" s="102"/>
      <c r="I367" s="102"/>
      <c r="J367" s="102"/>
    </row>
    <row r="368" spans="2:10" ht="12.75">
      <c r="B368" s="102"/>
      <c r="C368" s="102"/>
      <c r="D368" s="102"/>
      <c r="E368" s="102"/>
      <c r="F368" s="102"/>
      <c r="G368" s="102"/>
      <c r="H368" s="102"/>
      <c r="I368" s="102"/>
      <c r="J368" s="102"/>
    </row>
    <row r="369" spans="2:10" ht="12.75">
      <c r="B369" s="102"/>
      <c r="C369" s="102"/>
      <c r="D369" s="102"/>
      <c r="E369" s="102"/>
      <c r="F369" s="102"/>
      <c r="G369" s="102"/>
      <c r="H369" s="102"/>
      <c r="I369" s="102"/>
      <c r="J369" s="102"/>
    </row>
    <row r="370" spans="2:10" ht="12.75">
      <c r="B370" s="102"/>
      <c r="C370" s="102"/>
      <c r="D370" s="102"/>
      <c r="E370" s="102"/>
      <c r="F370" s="102"/>
      <c r="G370" s="102"/>
      <c r="H370" s="102"/>
      <c r="I370" s="102"/>
      <c r="J370" s="102"/>
    </row>
    <row r="371" spans="2:10" ht="12.75">
      <c r="B371" s="102"/>
      <c r="C371" s="102"/>
      <c r="D371" s="102"/>
      <c r="E371" s="102"/>
      <c r="F371" s="102"/>
      <c r="G371" s="102"/>
      <c r="H371" s="102"/>
      <c r="I371" s="102"/>
      <c r="J371" s="102"/>
    </row>
    <row r="372" spans="2:10" ht="12.75">
      <c r="B372" s="102"/>
      <c r="C372" s="102"/>
      <c r="D372" s="102"/>
      <c r="E372" s="102"/>
      <c r="F372" s="102"/>
      <c r="G372" s="102"/>
      <c r="H372" s="102"/>
      <c r="I372" s="102"/>
      <c r="J372" s="102"/>
    </row>
    <row r="373" spans="2:10" ht="12.75">
      <c r="B373" s="102"/>
      <c r="C373" s="102"/>
      <c r="D373" s="102"/>
      <c r="E373" s="102"/>
      <c r="F373" s="102"/>
      <c r="G373" s="102"/>
      <c r="H373" s="102"/>
      <c r="I373" s="102"/>
      <c r="J373" s="102"/>
    </row>
    <row r="374" spans="2:10" ht="12.75">
      <c r="B374" s="102"/>
      <c r="C374" s="102"/>
      <c r="D374" s="102"/>
      <c r="E374" s="102"/>
      <c r="F374" s="102"/>
      <c r="G374" s="102"/>
      <c r="H374" s="102"/>
      <c r="I374" s="102"/>
      <c r="J374" s="102"/>
    </row>
    <row r="375" spans="2:10" ht="12.75">
      <c r="B375" s="102"/>
      <c r="C375" s="102"/>
      <c r="D375" s="102"/>
      <c r="E375" s="102"/>
      <c r="F375" s="102"/>
      <c r="G375" s="102"/>
      <c r="H375" s="102"/>
      <c r="I375" s="102"/>
      <c r="J375" s="102"/>
    </row>
    <row r="376" spans="2:10" ht="12.75">
      <c r="B376" s="102"/>
      <c r="C376" s="102"/>
      <c r="D376" s="102"/>
      <c r="E376" s="102"/>
      <c r="F376" s="102"/>
      <c r="G376" s="102"/>
      <c r="H376" s="102"/>
      <c r="I376" s="102"/>
      <c r="J376" s="102"/>
    </row>
    <row r="377" spans="2:10" ht="12.75">
      <c r="B377" s="102"/>
      <c r="C377" s="102"/>
      <c r="D377" s="102"/>
      <c r="E377" s="102"/>
      <c r="F377" s="102"/>
      <c r="G377" s="102"/>
      <c r="H377" s="102"/>
      <c r="I377" s="102"/>
      <c r="J377" s="102"/>
    </row>
    <row r="378" spans="2:10" ht="12.75">
      <c r="B378" s="102"/>
      <c r="C378" s="102"/>
      <c r="D378" s="102"/>
      <c r="E378" s="102"/>
      <c r="F378" s="102"/>
      <c r="G378" s="102"/>
      <c r="H378" s="102"/>
      <c r="I378" s="102"/>
      <c r="J378" s="102"/>
    </row>
    <row r="379" spans="2:10" ht="12.75">
      <c r="B379" s="102"/>
      <c r="C379" s="102"/>
      <c r="D379" s="102"/>
      <c r="E379" s="102"/>
      <c r="F379" s="102"/>
      <c r="G379" s="102"/>
      <c r="H379" s="102"/>
      <c r="I379" s="102"/>
      <c r="J379" s="102"/>
    </row>
    <row r="380" spans="2:10" ht="12.75">
      <c r="B380" s="102"/>
      <c r="C380" s="102"/>
      <c r="D380" s="102"/>
      <c r="E380" s="102"/>
      <c r="F380" s="102"/>
      <c r="G380" s="102"/>
      <c r="H380" s="102"/>
      <c r="I380" s="102"/>
      <c r="J380" s="102"/>
    </row>
    <row r="381" spans="2:10" ht="12.75">
      <c r="B381" s="102"/>
      <c r="C381" s="102"/>
      <c r="D381" s="102"/>
      <c r="E381" s="102"/>
      <c r="F381" s="102"/>
      <c r="G381" s="102"/>
      <c r="H381" s="102"/>
      <c r="I381" s="102"/>
      <c r="J381" s="102"/>
    </row>
    <row r="382" spans="2:10" ht="12.75">
      <c r="B382" s="102"/>
      <c r="C382" s="102"/>
      <c r="D382" s="102"/>
      <c r="E382" s="102"/>
      <c r="F382" s="102"/>
      <c r="G382" s="102"/>
      <c r="H382" s="102"/>
      <c r="I382" s="102"/>
      <c r="J382" s="102"/>
    </row>
    <row r="383" spans="2:10" ht="12.75">
      <c r="B383" s="102"/>
      <c r="C383" s="102"/>
      <c r="D383" s="102"/>
      <c r="E383" s="102"/>
      <c r="F383" s="102"/>
      <c r="G383" s="102"/>
      <c r="H383" s="102"/>
      <c r="I383" s="102"/>
      <c r="J383" s="102"/>
    </row>
    <row r="384" spans="2:10" ht="12.75">
      <c r="B384" s="102"/>
      <c r="C384" s="102"/>
      <c r="D384" s="102"/>
      <c r="E384" s="102"/>
      <c r="F384" s="102"/>
      <c r="G384" s="102"/>
      <c r="H384" s="102"/>
      <c r="I384" s="102"/>
      <c r="J384" s="102"/>
    </row>
    <row r="385" spans="2:10" ht="12.75">
      <c r="B385" s="102"/>
      <c r="C385" s="102"/>
      <c r="D385" s="102"/>
      <c r="E385" s="102"/>
      <c r="F385" s="102"/>
      <c r="G385" s="102"/>
      <c r="H385" s="102"/>
      <c r="I385" s="102"/>
      <c r="J385" s="102"/>
    </row>
    <row r="386" spans="2:10" ht="12.75">
      <c r="B386" s="102"/>
      <c r="C386" s="102"/>
      <c r="D386" s="102"/>
      <c r="E386" s="102"/>
      <c r="F386" s="102"/>
      <c r="G386" s="102"/>
      <c r="H386" s="102"/>
      <c r="I386" s="102"/>
      <c r="J386" s="102"/>
    </row>
    <row r="387" spans="2:10" ht="12.75">
      <c r="B387" s="102"/>
      <c r="C387" s="102"/>
      <c r="D387" s="102"/>
      <c r="E387" s="102"/>
      <c r="F387" s="102"/>
      <c r="G387" s="102"/>
      <c r="H387" s="102"/>
      <c r="I387" s="102"/>
      <c r="J387" s="102"/>
    </row>
    <row r="388" spans="2:10" ht="12.75">
      <c r="B388" s="102"/>
      <c r="C388" s="102"/>
      <c r="D388" s="102"/>
      <c r="E388" s="102"/>
      <c r="F388" s="102"/>
      <c r="G388" s="102"/>
      <c r="H388" s="102"/>
      <c r="I388" s="102"/>
      <c r="J388" s="102"/>
    </row>
    <row r="389" spans="2:10" ht="12.75">
      <c r="B389" s="102"/>
      <c r="C389" s="102"/>
      <c r="D389" s="102"/>
      <c r="E389" s="102"/>
      <c r="F389" s="102"/>
      <c r="G389" s="102"/>
      <c r="H389" s="102"/>
      <c r="I389" s="102"/>
      <c r="J389" s="102"/>
    </row>
    <row r="390" spans="2:10" ht="12.75">
      <c r="B390" s="102"/>
      <c r="C390" s="102"/>
      <c r="D390" s="102"/>
      <c r="E390" s="102"/>
      <c r="F390" s="102"/>
      <c r="G390" s="102"/>
      <c r="H390" s="102"/>
      <c r="I390" s="102"/>
      <c r="J390" s="102"/>
    </row>
    <row r="391" spans="2:10" ht="12.75">
      <c r="B391" s="102"/>
      <c r="C391" s="102"/>
      <c r="D391" s="102"/>
      <c r="E391" s="102"/>
      <c r="F391" s="102"/>
      <c r="G391" s="102"/>
      <c r="H391" s="102"/>
      <c r="I391" s="102"/>
      <c r="J391" s="102"/>
    </row>
    <row r="392" spans="2:10" ht="12.75">
      <c r="B392" s="102"/>
      <c r="C392" s="102"/>
      <c r="D392" s="102"/>
      <c r="E392" s="102"/>
      <c r="F392" s="102"/>
      <c r="G392" s="102"/>
      <c r="H392" s="102"/>
      <c r="I392" s="102"/>
      <c r="J392" s="102"/>
    </row>
    <row r="393" spans="2:10" ht="12.75">
      <c r="B393" s="102"/>
      <c r="C393" s="102"/>
      <c r="D393" s="102"/>
      <c r="E393" s="102"/>
      <c r="F393" s="102"/>
      <c r="G393" s="102"/>
      <c r="H393" s="102"/>
      <c r="I393" s="102"/>
      <c r="J393" s="102"/>
    </row>
    <row r="394" spans="2:10" ht="12.75">
      <c r="B394" s="102"/>
      <c r="C394" s="102"/>
      <c r="D394" s="102"/>
      <c r="E394" s="102"/>
      <c r="F394" s="102"/>
      <c r="G394" s="102"/>
      <c r="H394" s="102"/>
      <c r="I394" s="102"/>
      <c r="J394" s="102"/>
    </row>
    <row r="395" spans="2:10" ht="12.75">
      <c r="B395" s="102"/>
      <c r="C395" s="102"/>
      <c r="D395" s="102"/>
      <c r="E395" s="102"/>
      <c r="F395" s="102"/>
      <c r="G395" s="102"/>
      <c r="H395" s="102"/>
      <c r="I395" s="102"/>
      <c r="J395" s="102"/>
    </row>
    <row r="396" spans="2:10" ht="12.75">
      <c r="B396" s="102"/>
      <c r="C396" s="102"/>
      <c r="D396" s="102"/>
      <c r="E396" s="102"/>
      <c r="F396" s="102"/>
      <c r="G396" s="102"/>
      <c r="H396" s="102"/>
      <c r="I396" s="102"/>
      <c r="J396" s="102"/>
    </row>
    <row r="397" spans="2:10" ht="12.75">
      <c r="B397" s="102"/>
      <c r="C397" s="102"/>
      <c r="D397" s="102"/>
      <c r="E397" s="102"/>
      <c r="F397" s="102"/>
      <c r="G397" s="102"/>
      <c r="H397" s="102"/>
      <c r="I397" s="102"/>
      <c r="J397" s="102"/>
    </row>
    <row r="398" spans="2:10" ht="12.75">
      <c r="B398" s="102"/>
      <c r="C398" s="102"/>
      <c r="D398" s="102"/>
      <c r="E398" s="102"/>
      <c r="F398" s="102"/>
      <c r="G398" s="102"/>
      <c r="H398" s="102"/>
      <c r="I398" s="102"/>
      <c r="J398" s="102"/>
    </row>
    <row r="399" spans="2:10" ht="12.75">
      <c r="B399" s="102"/>
      <c r="C399" s="102"/>
      <c r="D399" s="102"/>
      <c r="E399" s="102"/>
      <c r="F399" s="102"/>
      <c r="G399" s="102"/>
      <c r="H399" s="102"/>
      <c r="I399" s="102"/>
      <c r="J399" s="102"/>
    </row>
    <row r="400" spans="2:10" ht="12.75">
      <c r="B400" s="102"/>
      <c r="C400" s="102"/>
      <c r="D400" s="102"/>
      <c r="E400" s="102"/>
      <c r="F400" s="102"/>
      <c r="G400" s="102"/>
      <c r="H400" s="102"/>
      <c r="I400" s="102"/>
      <c r="J400" s="102"/>
    </row>
    <row r="401" spans="2:10" ht="12.75">
      <c r="B401" s="102"/>
      <c r="C401" s="102"/>
      <c r="D401" s="102"/>
      <c r="E401" s="102"/>
      <c r="F401" s="102"/>
      <c r="G401" s="102"/>
      <c r="H401" s="102"/>
      <c r="I401" s="102"/>
      <c r="J401" s="102"/>
    </row>
    <row r="402" spans="2:10" ht="12.75">
      <c r="B402" s="102"/>
      <c r="C402" s="102"/>
      <c r="D402" s="102"/>
      <c r="E402" s="102"/>
      <c r="F402" s="102"/>
      <c r="G402" s="102"/>
      <c r="H402" s="102"/>
      <c r="I402" s="102"/>
      <c r="J402" s="102"/>
    </row>
    <row r="403" spans="2:10" ht="12.75">
      <c r="B403" s="102"/>
      <c r="C403" s="102"/>
      <c r="D403" s="102"/>
      <c r="E403" s="102"/>
      <c r="F403" s="102"/>
      <c r="G403" s="102"/>
      <c r="H403" s="102"/>
      <c r="I403" s="102"/>
      <c r="J403" s="102"/>
    </row>
    <row r="404" spans="2:10" ht="12.75">
      <c r="B404" s="102"/>
      <c r="C404" s="102"/>
      <c r="D404" s="102"/>
      <c r="E404" s="102"/>
      <c r="F404" s="102"/>
      <c r="G404" s="102"/>
      <c r="H404" s="102"/>
      <c r="I404" s="102"/>
      <c r="J404" s="102"/>
    </row>
    <row r="405" spans="2:10" ht="12.75">
      <c r="B405" s="102"/>
      <c r="C405" s="102"/>
      <c r="D405" s="102"/>
      <c r="E405" s="102"/>
      <c r="F405" s="102"/>
      <c r="G405" s="102"/>
      <c r="H405" s="102"/>
      <c r="I405" s="102"/>
      <c r="J405" s="102"/>
    </row>
    <row r="406" spans="2:10" ht="12.75">
      <c r="B406" s="102"/>
      <c r="C406" s="102"/>
      <c r="D406" s="102"/>
      <c r="E406" s="102"/>
      <c r="F406" s="102"/>
      <c r="G406" s="102"/>
      <c r="H406" s="102"/>
      <c r="I406" s="102"/>
      <c r="J406" s="102"/>
    </row>
  </sheetData>
  <sheetProtection/>
  <mergeCells count="19">
    <mergeCell ref="Q14:S14"/>
    <mergeCell ref="B229:G229"/>
    <mergeCell ref="B11:I11"/>
    <mergeCell ref="Q11:S11"/>
    <mergeCell ref="Q12:S12"/>
    <mergeCell ref="B14:B15"/>
    <mergeCell ref="D14:D15"/>
    <mergeCell ref="E14:E15"/>
    <mergeCell ref="F14:F15"/>
    <mergeCell ref="G14:G15"/>
    <mergeCell ref="H14:H15"/>
    <mergeCell ref="I14:J14"/>
    <mergeCell ref="H4:I4"/>
    <mergeCell ref="F6:G6"/>
    <mergeCell ref="L6:N6"/>
    <mergeCell ref="F7:G7"/>
    <mergeCell ref="L7:N7"/>
    <mergeCell ref="F9:G9"/>
    <mergeCell ref="H9:I9"/>
  </mergeCells>
  <printOptions/>
  <pageMargins left="0.7086614173228347" right="0.7086614173228347" top="0.7480314960629921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Cometee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VasilenkoGM</dc:creator>
  <cp:keywords/>
  <dc:description/>
  <cp:lastModifiedBy>Buh1</cp:lastModifiedBy>
  <cp:lastPrinted>2017-08-17T07:39:18Z</cp:lastPrinted>
  <dcterms:created xsi:type="dcterms:W3CDTF">2007-10-08T10:10:55Z</dcterms:created>
  <dcterms:modified xsi:type="dcterms:W3CDTF">2017-08-17T07:40:57Z</dcterms:modified>
  <cp:category/>
  <cp:version/>
  <cp:contentType/>
  <cp:contentStatus/>
</cp:coreProperties>
</file>