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3020" windowHeight="10460" activeTab="1"/>
  </bookViews>
  <sheets>
    <sheet name="Лист1" sheetId="1" r:id="rId1"/>
    <sheet name="нояб.2015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<sst xmlns="http://schemas.openxmlformats.org/spreadsheetml/2006/main" count="168" uniqueCount="163">
  <si>
    <t>в тыс.руб.</t>
  </si>
  <si>
    <t xml:space="preserve">прогноз на   2005г
</t>
  </si>
  <si>
    <t xml:space="preserve">Код бюджетной классификации </t>
  </si>
  <si>
    <t>Наименование</t>
  </si>
  <si>
    <t>План года</t>
  </si>
  <si>
    <t xml:space="preserve">в том числе по кварталам 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</si>
  <si>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</si>
  <si>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</si>
  <si>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</si>
  <si>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</si>
  <si>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</si>
  <si>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</si>
  <si>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</si>
  <si>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</si>
  <si>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</si>
  <si>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</si>
  <si>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</si>
  <si>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</si>
  <si>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</si>
  <si>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</si>
  <si>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</si>
  <si>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</si>
  <si>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</si>
  <si>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</si>
  <si>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</si>
  <si>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</si>
  <si>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</si>
  <si>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налоговой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</si>
  <si>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</si>
  <si>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</si>
  <si>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000 1 01 02030 01 0000 110</t>
  </si>
  <si>
    <t>Налог на доходы физических лиц, полученных физическими лицами в соответствии со статьей 228 НК РФ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</si>
  <si>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</si>
  <si>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</si>
  <si>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</si>
  <si>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</si>
  <si>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</si>
  <si>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</si>
  <si>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</si>
  <si>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</si>
  <si>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</si>
  <si>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</si>
  <si>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</si>
  <si>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</si>
  <si>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</si>
  <si>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</si>
  <si>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</si>
  <si>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</si>
  <si>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</si>
  <si>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</si>
  <si>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</si>
  <si>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</si>
  <si>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</si>
  <si>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</si>
  <si>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</si>
  <si>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</si>
  <si>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</si>
  <si>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</si>
  <si>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</si>
  <si>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</si>
  <si>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</si>
  <si>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</si>
  <si>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</si>
  <si>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000 1 11 05035 10 0000 120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</si>
  <si>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бюджетных и автономных учреждений) </t>
  </si>
  <si>
    <t>000 1 11 09040 00 0000 120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</si>
  <si>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</si>
  <si>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000 1 11 09045 10 0000 120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</si>
  <si>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</si>
  <si>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</si>
  <si>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</si>
  <si>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</si>
  <si>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от оказания платных услуг (работ) получателями средств бюджетов поселений  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</si>
  <si>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</si>
  <si>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</si>
  <si>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</si>
  <si>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</si>
  <si>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</si>
  <si>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квартир,находящихся в собственности 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</si>
  <si>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</si>
  <si>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</si>
  <si>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</si>
  <si>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</si>
  <si>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</si>
  <si>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</si>
  <si>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</si>
  <si>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</si>
  <si>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</si>
  <si>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</si>
  <si>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</si>
  <si>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</si>
  <si>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</si>
  <si>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</si>
  <si>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</si>
  <si>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</si>
  <si>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</si>
  <si>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 бюджетам поселений на  выравнивание бюджетной обеспеченности</t>
  </si>
  <si>
    <t>000 2 02 01999 10 0000 151</t>
  </si>
  <si>
    <t>Прочие дотации  бюджетам поселений на  поощрение поселений, достигших высоких показателей качества организации и осуществления бюджетного процесса</t>
  </si>
  <si>
    <t>000 2 02 01003 10 0000 151</t>
  </si>
  <si>
    <t xml:space="preserve">Дотации  бюджетам поселений на поддержку мер по обеспечению сбалансированности бюджетов 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</si>
  <si>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</si>
  <si>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</si>
  <si>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000 2 02 02999 10 0000 151</t>
  </si>
  <si>
    <t xml:space="preserve">Прочие субсидии бюджетам 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</si>
  <si>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</si>
  <si>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</si>
  <si>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000 2 02  03003 10 0000 151</t>
  </si>
  <si>
    <t>Субвенции бюджетам поселений на государственную регистрацию актов гражданского состояния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</si>
  <si>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</si>
  <si>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</si>
  <si>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</si>
  <si>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</si>
  <si>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</si>
  <si>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трансферты, передаваемые бюджетам поселений</t>
  </si>
  <si>
    <t>000 2 07 00000 00 0000 180</t>
  </si>
  <si>
    <t>Прочие безвозмездные поступления</t>
  </si>
  <si>
    <t>000 2 07 05000 10 0000 180</t>
  </si>
  <si>
    <t xml:space="preserve">Прочие безвозмездные поступления в  бюджеты поселений </t>
  </si>
  <si>
    <t>ВСЕГО ДОХОДОВ</t>
  </si>
  <si>
    <t>рубли</t>
  </si>
  <si>
    <t>в том числе по соглашению</t>
  </si>
  <si>
    <t xml:space="preserve">в том числе по содержанию дорог </t>
  </si>
  <si>
    <t xml:space="preserve">в том числе дорожные фонды </t>
  </si>
  <si>
    <t>итого доходов за минусом по соглаш.и дорог</t>
  </si>
  <si>
    <t>условно утв.расх.</t>
  </si>
  <si>
    <t>2016 год</t>
  </si>
  <si>
    <t>за минусом соглашений</t>
  </si>
  <si>
    <t>итого доходов за минусом нал.и неналг</t>
  </si>
  <si>
    <t>итого доходов за минусом соглашения МБТ</t>
  </si>
  <si>
    <t>итого доходов за минусом согл.МБТи усл.утв.расх.</t>
  </si>
  <si>
    <t>план на 2015 год, утвержд. реш.Совета депутатов от 25.12.2014 №33</t>
  </si>
  <si>
    <t>2015 год изменения</t>
  </si>
  <si>
    <t>2017 год</t>
  </si>
  <si>
    <t xml:space="preserve">Изменения в решение Совета депутатов сельского поселения Покур от 25.12.2014  № 33 «О бюджете сельского поселения Покур на 2015 год и плановый период 2016 и 2017 годов» </t>
  </si>
  <si>
    <t>Таблица 1</t>
  </si>
  <si>
    <t>(рубли РФ)</t>
  </si>
  <si>
    <t xml:space="preserve">                                                                                         Приложение 8 к решению</t>
  </si>
  <si>
    <t xml:space="preserve">                                                                                        Совета депутатов</t>
  </si>
  <si>
    <r>
      <t xml:space="preserve">                                                                                                                                                От __.__</t>
    </r>
    <r>
      <rPr>
        <sz val="12"/>
        <color indexed="8"/>
        <rFont val="Times New Roman"/>
        <family val="1"/>
      </rPr>
      <t>.2015 года №  __</t>
    </r>
  </si>
  <si>
    <t>Источники  финансирования</t>
  </si>
  <si>
    <t xml:space="preserve">дефицита бюджета сельского поселения Покур на 2015 год </t>
  </si>
  <si>
    <t>и плановый период 2016 и  2017 годов</t>
  </si>
  <si>
    <t xml:space="preserve">                                                                                                                                            ( рубли РФ)</t>
  </si>
  <si>
    <t>Код бюджетной классификации</t>
  </si>
  <si>
    <t xml:space="preserve">Наименование видов источников внутреннего </t>
  </si>
  <si>
    <t xml:space="preserve">финансирования дефицита бюджета </t>
  </si>
  <si>
    <t xml:space="preserve">Сумма </t>
  </si>
  <si>
    <t>2015год</t>
  </si>
  <si>
    <t>Плановый период</t>
  </si>
  <si>
    <t>000 01 050000 00 0000 000</t>
  </si>
  <si>
    <t>Изменение остатков средств на счетах по учету средств бюджетов</t>
  </si>
  <si>
    <t>000 01 050201 10 0000 510</t>
  </si>
  <si>
    <t>Увеличение прочих остатков денежных  средств бюджетов поселений</t>
  </si>
  <si>
    <t>32 020 700,00</t>
  </si>
  <si>
    <t>34 335000,00</t>
  </si>
  <si>
    <t>000 01 050201 10 0000 610</t>
  </si>
  <si>
    <t>Уменьшение прочих остатков денежных  средств бюджетов поселений</t>
  </si>
  <si>
    <t>34 335 000,00</t>
  </si>
  <si>
    <t>Всего  источников внутреннего финансирования дефицита бюджета</t>
  </si>
  <si>
    <t>2015 год с изменениями реш.Совета депутатов от 06.03.2015 №3</t>
  </si>
  <si>
    <t>к пояснительной записке                       ноябрь 2015г</t>
  </si>
  <si>
    <t>2015 год с изменениями ноябрь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</si>
</sst>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10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left"/>
    </xf>
    <xf numFmtId="164" fontId="5" fillId="0" borderId="12" xfId="52" applyNumberFormat="1" applyFont="1" applyFill="1" applyBorder="1" applyAlignment="1" applyProtection="1">
      <alignment horizontal="center" wrapText="1"/>
      <protection hidden="1"/>
    </xf>
    <xf numFmtId="164" fontId="7" fillId="0" borderId="11" xfId="52" applyNumberFormat="1" applyFont="1" applyFill="1" applyBorder="1" applyAlignment="1" applyProtection="1">
      <alignment wrapText="1"/>
      <protection hidden="1"/>
    </xf>
    <xf numFmtId="164" fontId="10" fillId="0" borderId="12" xfId="52" applyNumberFormat="1" applyFont="1" applyFill="1" applyBorder="1" applyAlignment="1" applyProtection="1">
      <alignment horizontal="center" wrapText="1"/>
      <protection hidden="1"/>
    </xf>
    <xf numFmtId="164" fontId="11" fillId="0" borderId="11" xfId="52" applyNumberFormat="1" applyFont="1" applyFill="1" applyBorder="1" applyAlignment="1" applyProtection="1">
      <alignment wrapText="1"/>
      <protection hidden="1"/>
    </xf>
    <xf numFmtId="164" fontId="7" fillId="0" borderId="12" xfId="52" applyNumberFormat="1" applyFont="1" applyFill="1" applyBorder="1" applyAlignment="1" applyProtection="1">
      <alignment horizontal="left" wrapText="1"/>
      <protection hidden="1"/>
    </xf>
    <xf numFmtId="164" fontId="11" fillId="0" borderId="12" xfId="52" applyNumberFormat="1" applyFont="1" applyFill="1" applyBorder="1" applyAlignment="1" applyProtection="1">
      <alignment horizontal="left" wrapText="1"/>
      <protection hidden="1"/>
    </xf>
    <xf numFmtId="164" fontId="10" fillId="0" borderId="13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6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wrapText="1"/>
    </xf>
    <xf numFmtId="1" fontId="8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5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justify" vertical="top" wrapText="1"/>
    </xf>
    <xf numFmtId="0" fontId="40" fillId="0" borderId="19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7" fillId="0" borderId="26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3\AppData\Local\Temp\Rar$DI91.5325\&#1090;&#1072;&#1073;.%202%20&#1082;%20&#1087;&#1086;&#1103;&#1089;&#1085;&#1080;&#1090;&#1077;&#1083;&#1100;&#1085;&#1086;&#1081;%20&#1088;&#1072;&#1089;&#1093;&#1086;&#1076;&#1099;%20&#1086;&#1082;&#1090;.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0">
          <cell r="O150">
            <v>79037588.27000001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6">
      <selection activeCell="C20" sqref="C20"/>
    </sheetView>
  </sheetViews>
  <sheetFormatPr defaultColWidth="9.140625" defaultRowHeight="15"/>
  <cols>
    <col min="1" max="1" width="27.28125" style="0" customWidth="1"/>
    <col min="2" max="2" width="22.28125" style="0" customWidth="1"/>
    <col min="3" max="3" width="16.421875" style="0" customWidth="1"/>
    <col min="4" max="4" width="17.57421875" style="0" customWidth="1"/>
    <col min="5" max="5" width="19.8515625" style="0" customWidth="1"/>
  </cols>
  <sheetData>
    <row r="1" ht="14.25">
      <c r="A1" s="83"/>
    </row>
    <row r="2" ht="15">
      <c r="A2" s="84" t="s">
        <v>137</v>
      </c>
    </row>
    <row r="3" ht="15">
      <c r="A3" s="84" t="s">
        <v>138</v>
      </c>
    </row>
    <row r="4" ht="15">
      <c r="A4" s="85" t="s">
        <v>139</v>
      </c>
    </row>
    <row r="5" ht="17.25">
      <c r="A5" s="86" t="s">
        <v>140</v>
      </c>
    </row>
    <row r="6" ht="17.25">
      <c r="A6" s="86" t="s">
        <v>141</v>
      </c>
    </row>
    <row r="7" ht="17.25">
      <c r="A7" s="86" t="s">
        <v>142</v>
      </c>
    </row>
    <row r="8" ht="17.25">
      <c r="A8" s="86"/>
    </row>
    <row r="9" ht="14.25">
      <c r="A9" s="87" t="s">
        <v>143</v>
      </c>
    </row>
    <row r="10" ht="18" thickBot="1">
      <c r="A10" s="86"/>
    </row>
    <row r="11" spans="1:5" ht="42" thickBot="1">
      <c r="A11" s="100" t="s">
        <v>144</v>
      </c>
      <c r="B11" s="88" t="s">
        <v>145</v>
      </c>
      <c r="C11" s="88" t="s">
        <v>147</v>
      </c>
      <c r="D11" s="103" t="s">
        <v>149</v>
      </c>
      <c r="E11" s="104"/>
    </row>
    <row r="12" spans="1:5" ht="27.75">
      <c r="A12" s="101"/>
      <c r="B12" s="89" t="s">
        <v>146</v>
      </c>
      <c r="C12" s="89" t="s">
        <v>148</v>
      </c>
      <c r="D12" s="100" t="s">
        <v>126</v>
      </c>
      <c r="E12" s="100" t="s">
        <v>133</v>
      </c>
    </row>
    <row r="13" spans="1:5" ht="15" thickBot="1">
      <c r="A13" s="102"/>
      <c r="B13" s="90"/>
      <c r="C13" s="90"/>
      <c r="D13" s="102"/>
      <c r="E13" s="102"/>
    </row>
    <row r="14" spans="1:5" ht="15" thickBot="1">
      <c r="A14" s="91">
        <v>1</v>
      </c>
      <c r="B14" s="92">
        <v>2</v>
      </c>
      <c r="C14" s="92">
        <v>3</v>
      </c>
      <c r="D14" s="92">
        <v>4</v>
      </c>
      <c r="E14" s="92">
        <v>5</v>
      </c>
    </row>
    <row r="15" spans="1:5" ht="111" customHeight="1">
      <c r="A15" s="105" t="s">
        <v>150</v>
      </c>
      <c r="B15" s="107" t="s">
        <v>151</v>
      </c>
      <c r="C15" s="105">
        <v>0</v>
      </c>
      <c r="D15" s="105">
        <v>0</v>
      </c>
      <c r="E15" s="105">
        <v>0</v>
      </c>
    </row>
    <row r="16" spans="1:5" ht="15" thickBot="1">
      <c r="A16" s="106"/>
      <c r="B16" s="108"/>
      <c r="C16" s="106"/>
      <c r="D16" s="106"/>
      <c r="E16" s="106"/>
    </row>
    <row r="17" spans="1:5" ht="56.25" thickBot="1">
      <c r="A17" s="93" t="s">
        <v>152</v>
      </c>
      <c r="B17" s="94" t="s">
        <v>153</v>
      </c>
      <c r="C17" s="95">
        <v>-78027804.67</v>
      </c>
      <c r="D17" s="95" t="s">
        <v>154</v>
      </c>
      <c r="E17" s="95" t="s">
        <v>155</v>
      </c>
    </row>
    <row r="18" spans="1:5" ht="56.25" thickBot="1">
      <c r="A18" s="96" t="s">
        <v>156</v>
      </c>
      <c r="B18" s="94" t="s">
        <v>157</v>
      </c>
      <c r="C18" s="95">
        <v>78798657.36</v>
      </c>
      <c r="D18" s="95" t="s">
        <v>154</v>
      </c>
      <c r="E18" s="95" t="s">
        <v>158</v>
      </c>
    </row>
    <row r="19" spans="1:5" ht="56.25" thickBot="1">
      <c r="A19" s="96"/>
      <c r="B19" s="94" t="s">
        <v>159</v>
      </c>
      <c r="C19" s="97">
        <f>C18+C17</f>
        <v>770852.6899999976</v>
      </c>
      <c r="D19" s="97">
        <v>0</v>
      </c>
      <c r="E19" s="97">
        <v>0</v>
      </c>
    </row>
    <row r="20" ht="14.25">
      <c r="A20" s="98"/>
    </row>
  </sheetData>
  <mergeCells count="9">
    <mergeCell ref="E15:E16"/>
    <mergeCell ref="A15:A16"/>
    <mergeCell ref="B15:B16"/>
    <mergeCell ref="C15:C16"/>
    <mergeCell ref="D15:D16"/>
    <mergeCell ref="A11:A13"/>
    <mergeCell ref="D11:E11"/>
    <mergeCell ref="D12:D13"/>
    <mergeCell ref="E12:E1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114"/>
  <sheetViews>
    <sheetView tabSelected="1" zoomScale="75" zoomScaleNormal="75" zoomScalePageLayoutView="0" workbookViewId="0" topLeftCell="A51">
      <selection activeCell="X60" sqref="X60"/>
    </sheetView>
  </sheetViews>
  <sheetFormatPr defaultColWidth="8.8515625" defaultRowHeight="15"/>
  <cols>
    <col min="1" max="1" width="22.00390625" style="19" customWidth="1"/>
    <col min="2" max="2" width="35.140625" style="19" customWidth="1"/>
    <col min="3" max="3" width="17.00390625" style="20" hidden="1" customWidth="1"/>
    <col min="4" max="4" width="12.421875" style="20" hidden="1" customWidth="1"/>
    <col min="5" max="5" width="12.00390625" style="20" hidden="1" customWidth="1"/>
    <col min="6" max="6" width="12.421875" style="20" hidden="1" customWidth="1"/>
    <col min="7" max="7" width="11.8515625" style="20" hidden="1" customWidth="1"/>
    <col min="8" max="8" width="12.421875" style="20" hidden="1" customWidth="1"/>
    <col min="9" max="9" width="12.140625" style="20" hidden="1" customWidth="1"/>
    <col min="10" max="10" width="12.421875" style="20" hidden="1" customWidth="1"/>
    <col min="11" max="11" width="12.00390625" style="20" hidden="1" customWidth="1"/>
    <col min="12" max="12" width="12.140625" style="20" hidden="1" customWidth="1"/>
    <col min="13" max="13" width="11.8515625" style="20" hidden="1" customWidth="1"/>
    <col min="14" max="14" width="12.421875" style="20" hidden="1" customWidth="1"/>
    <col min="15" max="15" width="11.421875" style="20" hidden="1" customWidth="1"/>
    <col min="16" max="16" width="12.00390625" style="20" hidden="1" customWidth="1"/>
    <col min="17" max="17" width="12.421875" style="20" hidden="1" customWidth="1"/>
    <col min="18" max="18" width="11.421875" style="20" hidden="1" customWidth="1"/>
    <col min="19" max="19" width="8.421875" style="20" hidden="1" customWidth="1"/>
    <col min="20" max="20" width="12.8515625" style="19" hidden="1" customWidth="1"/>
    <col min="21" max="21" width="13.57421875" style="19" hidden="1" customWidth="1"/>
    <col min="22" max="23" width="15.57421875" style="19" customWidth="1"/>
    <col min="24" max="24" width="14.8515625" style="19" customWidth="1"/>
    <col min="25" max="25" width="0.13671875" style="19" hidden="1" customWidth="1"/>
    <col min="26" max="26" width="8.8515625" style="19" hidden="1" customWidth="1"/>
    <col min="27" max="27" width="11.00390625" style="26" hidden="1" customWidth="1"/>
    <col min="28" max="28" width="14.28125" style="26" customWidth="1"/>
    <col min="29" max="16384" width="8.8515625" style="19" customWidth="1"/>
  </cols>
  <sheetData>
    <row r="1" spans="21:24" ht="14.25" hidden="1">
      <c r="U1" s="18"/>
      <c r="X1" s="18" t="s">
        <v>135</v>
      </c>
    </row>
    <row r="2" spans="1:26" ht="39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U2" s="21"/>
      <c r="V2" s="18"/>
      <c r="W2" s="18"/>
      <c r="X2" s="63" t="s">
        <v>161</v>
      </c>
      <c r="Z2" s="19">
        <f>286/40</f>
        <v>7.15</v>
      </c>
    </row>
    <row r="3" spans="1:26" ht="90.75" customHeight="1">
      <c r="A3" s="130" t="s">
        <v>134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19" ht="17.25" hidden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6" ht="6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2"/>
      <c r="R6" s="129" t="s">
        <v>0</v>
      </c>
      <c r="S6" s="129"/>
      <c r="V6" s="19" t="s">
        <v>136</v>
      </c>
      <c r="Y6" s="131" t="s">
        <v>120</v>
      </c>
      <c r="Z6" s="131"/>
    </row>
    <row r="7" spans="1:19" ht="12.75" customHeight="1" hidden="1">
      <c r="A7" s="23"/>
      <c r="B7" s="23"/>
      <c r="C7" s="24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66" s="27" customFormat="1" ht="12.75" customHeight="1">
      <c r="A8" s="119" t="s">
        <v>2</v>
      </c>
      <c r="B8" s="119" t="s">
        <v>3</v>
      </c>
      <c r="C8" s="122" t="s">
        <v>4</v>
      </c>
      <c r="D8" s="125" t="s">
        <v>5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  <c r="T8" s="112" t="s">
        <v>131</v>
      </c>
      <c r="U8" s="112" t="s">
        <v>132</v>
      </c>
      <c r="V8" s="116" t="s">
        <v>160</v>
      </c>
      <c r="W8" s="112" t="s">
        <v>132</v>
      </c>
      <c r="X8" s="116" t="s">
        <v>162</v>
      </c>
      <c r="Y8" s="115" t="s">
        <v>126</v>
      </c>
      <c r="Z8" s="134" t="s">
        <v>133</v>
      </c>
      <c r="AA8" s="132"/>
      <c r="AB8" s="133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</row>
    <row r="9" spans="1:166" s="27" customFormat="1" ht="36" customHeight="1">
      <c r="A9" s="120"/>
      <c r="B9" s="120"/>
      <c r="C9" s="123"/>
      <c r="D9" s="110" t="s">
        <v>6</v>
      </c>
      <c r="E9" s="109" t="s">
        <v>7</v>
      </c>
      <c r="F9" s="109" t="s">
        <v>8</v>
      </c>
      <c r="G9" s="109" t="s">
        <v>9</v>
      </c>
      <c r="H9" s="110" t="s">
        <v>10</v>
      </c>
      <c r="I9" s="109" t="s">
        <v>11</v>
      </c>
      <c r="J9" s="109" t="s">
        <v>12</v>
      </c>
      <c r="K9" s="109" t="s">
        <v>13</v>
      </c>
      <c r="L9" s="110" t="s">
        <v>14</v>
      </c>
      <c r="M9" s="109" t="s">
        <v>15</v>
      </c>
      <c r="N9" s="109" t="s">
        <v>16</v>
      </c>
      <c r="O9" s="109" t="s">
        <v>17</v>
      </c>
      <c r="P9" s="110" t="s">
        <v>18</v>
      </c>
      <c r="Q9" s="109" t="s">
        <v>19</v>
      </c>
      <c r="R9" s="109" t="s">
        <v>20</v>
      </c>
      <c r="S9" s="109" t="s">
        <v>21</v>
      </c>
      <c r="T9" s="113"/>
      <c r="U9" s="113"/>
      <c r="V9" s="117"/>
      <c r="W9" s="113"/>
      <c r="X9" s="117"/>
      <c r="Y9" s="115"/>
      <c r="Z9" s="134"/>
      <c r="AA9" s="132"/>
      <c r="AB9" s="13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</row>
    <row r="10" spans="1:166" s="27" customFormat="1" ht="14.25">
      <c r="A10" s="120"/>
      <c r="B10" s="120"/>
      <c r="C10" s="123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3"/>
      <c r="U10" s="113"/>
      <c r="V10" s="117"/>
      <c r="W10" s="113"/>
      <c r="X10" s="117"/>
      <c r="Y10" s="115"/>
      <c r="Z10" s="134"/>
      <c r="AA10" s="132"/>
      <c r="AB10" s="133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</row>
    <row r="11" spans="1:166" s="27" customFormat="1" ht="31.5" customHeight="1">
      <c r="A11" s="121"/>
      <c r="B11" s="121"/>
      <c r="C11" s="124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4"/>
      <c r="U11" s="114"/>
      <c r="V11" s="118"/>
      <c r="W11" s="114"/>
      <c r="X11" s="118"/>
      <c r="Y11" s="115"/>
      <c r="Z11" s="134"/>
      <c r="AA11" s="132"/>
      <c r="AB11" s="133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ht="12.75" customHeight="1">
      <c r="A12" s="28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30">
        <v>16</v>
      </c>
      <c r="Q12" s="31">
        <v>17</v>
      </c>
      <c r="R12" s="31">
        <v>18</v>
      </c>
      <c r="S12" s="31">
        <v>19</v>
      </c>
      <c r="T12" s="28">
        <v>3</v>
      </c>
      <c r="U12" s="28"/>
      <c r="V12" s="32"/>
      <c r="W12" s="28"/>
      <c r="X12" s="32"/>
      <c r="Y12" s="32">
        <v>4</v>
      </c>
      <c r="Z12" s="64">
        <v>5</v>
      </c>
      <c r="AA12" s="69"/>
      <c r="AB12" s="70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ht="30" customHeight="1">
      <c r="A13" s="33" t="s">
        <v>22</v>
      </c>
      <c r="B13" s="33" t="s">
        <v>23</v>
      </c>
      <c r="C13" s="34">
        <f>D13+H13+L13+P13</f>
        <v>0</v>
      </c>
      <c r="D13" s="34">
        <f>E13+F13+G13</f>
        <v>0</v>
      </c>
      <c r="E13" s="34">
        <f>E14+E18+E22+E28+E30+E37+E40+E44+E45</f>
        <v>0</v>
      </c>
      <c r="F13" s="34">
        <f>F14+F18+F22+F28+F30+F37+F40+F44+F45</f>
        <v>0</v>
      </c>
      <c r="G13" s="34">
        <f>G14+G18+G22+G28+G30+G37+G40+G44+G45</f>
        <v>0</v>
      </c>
      <c r="H13" s="34">
        <f aca="true" t="shared" si="0" ref="H13:H36">I13+J13+K13</f>
        <v>0</v>
      </c>
      <c r="I13" s="34">
        <f>I14+I18+I22+I28+I30+I37+I40+I44+I45</f>
        <v>0</v>
      </c>
      <c r="J13" s="34">
        <f>J14+J18+J22+J28+J30+J37+J40+J44+J45</f>
        <v>0</v>
      </c>
      <c r="K13" s="34">
        <f>K14+K18+K22+K28+K30+K37+K40+K44+K45</f>
        <v>0</v>
      </c>
      <c r="L13" s="34">
        <f aca="true" t="shared" si="1" ref="L13:L23">M13+N13+O13</f>
        <v>0</v>
      </c>
      <c r="M13" s="34">
        <f>M14+M18+M22+M28+M30+M37+M40+M44+M45</f>
        <v>0</v>
      </c>
      <c r="N13" s="34">
        <f>N14+N18+N22+N28+N30+N37+N40+N44+N45</f>
        <v>0</v>
      </c>
      <c r="O13" s="34">
        <f>O14+O18+O22+O28+O30+O37+O40+O44+O45</f>
        <v>0</v>
      </c>
      <c r="P13" s="34">
        <f aca="true" t="shared" si="2" ref="P13:P36">Q13+R13+S13</f>
        <v>0</v>
      </c>
      <c r="Q13" s="34">
        <f aca="true" t="shared" si="3" ref="Q13:X13">Q14+Q18+Q22+Q28+Q30+Q37+Q40+Q44+Q45</f>
        <v>0</v>
      </c>
      <c r="R13" s="34">
        <f t="shared" si="3"/>
        <v>0</v>
      </c>
      <c r="S13" s="34">
        <f t="shared" si="3"/>
        <v>0</v>
      </c>
      <c r="T13" s="35">
        <f t="shared" si="3"/>
        <v>1186000</v>
      </c>
      <c r="U13" s="35">
        <f t="shared" si="3"/>
        <v>0</v>
      </c>
      <c r="V13" s="35">
        <f t="shared" si="3"/>
        <v>1186000</v>
      </c>
      <c r="W13" s="35">
        <f t="shared" si="3"/>
        <v>391700</v>
      </c>
      <c r="X13" s="35">
        <f t="shared" si="3"/>
        <v>1577700</v>
      </c>
      <c r="Y13" s="36">
        <f>Y14+Y18+Y22+Y28+Y30+Y37+Y40</f>
        <v>1159000</v>
      </c>
      <c r="Z13" s="65">
        <f>Z14+Z18+Z22+Z28+Z30+Z37+Z40</f>
        <v>1173000</v>
      </c>
      <c r="AA13" s="71"/>
      <c r="AB13" s="72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28" ht="21" customHeight="1">
      <c r="A14" s="33" t="s">
        <v>24</v>
      </c>
      <c r="B14" s="33" t="s">
        <v>25</v>
      </c>
      <c r="C14" s="34">
        <f aca="true" t="shared" si="4" ref="C14:C36">D14+H14+L14+P14</f>
        <v>0</v>
      </c>
      <c r="D14" s="34">
        <f>E14+F14+G14</f>
        <v>0</v>
      </c>
      <c r="E14" s="34">
        <f>SUM(E15:E17)</f>
        <v>0</v>
      </c>
      <c r="F14" s="34">
        <f>SUM(F15:F17)</f>
        <v>0</v>
      </c>
      <c r="G14" s="34">
        <f>SUM(G15:G17)</f>
        <v>0</v>
      </c>
      <c r="H14" s="34">
        <f t="shared" si="0"/>
        <v>0</v>
      </c>
      <c r="I14" s="34">
        <f>SUM(I15:I17)</f>
        <v>0</v>
      </c>
      <c r="J14" s="34">
        <f>SUM(J15:J17)</f>
        <v>0</v>
      </c>
      <c r="K14" s="34">
        <f>SUM(K15:K17)</f>
        <v>0</v>
      </c>
      <c r="L14" s="34">
        <f t="shared" si="1"/>
        <v>0</v>
      </c>
      <c r="M14" s="34">
        <f>SUM(M15:M17)</f>
        <v>0</v>
      </c>
      <c r="N14" s="34">
        <f>SUM(N15:N17)</f>
        <v>0</v>
      </c>
      <c r="O14" s="34">
        <f>SUM(O15:O17)</f>
        <v>0</v>
      </c>
      <c r="P14" s="34">
        <f t="shared" si="2"/>
        <v>0</v>
      </c>
      <c r="Q14" s="34">
        <f>SUM(Q15:Q17)</f>
        <v>0</v>
      </c>
      <c r="R14" s="34">
        <f>SUM(R15:R17)</f>
        <v>0</v>
      </c>
      <c r="S14" s="34">
        <f>SUM(S15:S17)</f>
        <v>0</v>
      </c>
      <c r="T14" s="35">
        <f aca="true" t="shared" si="5" ref="T14:Z14">T15+T16+T17</f>
        <v>683000</v>
      </c>
      <c r="U14" s="35">
        <f t="shared" si="5"/>
        <v>0</v>
      </c>
      <c r="V14" s="36">
        <f t="shared" si="5"/>
        <v>683000</v>
      </c>
      <c r="W14" s="35">
        <f t="shared" si="5"/>
        <v>0</v>
      </c>
      <c r="X14" s="36">
        <f t="shared" si="5"/>
        <v>683000</v>
      </c>
      <c r="Y14" s="36">
        <f t="shared" si="5"/>
        <v>683000</v>
      </c>
      <c r="Z14" s="65">
        <f t="shared" si="5"/>
        <v>697000</v>
      </c>
      <c r="AA14" s="71"/>
      <c r="AB14" s="72"/>
    </row>
    <row r="15" spans="1:28" ht="105.75" customHeight="1">
      <c r="A15" s="1" t="s">
        <v>26</v>
      </c>
      <c r="B15" s="2" t="s">
        <v>27</v>
      </c>
      <c r="C15" s="3">
        <f>D15+H15+L15+P15</f>
        <v>0</v>
      </c>
      <c r="D15" s="3">
        <f>E15+F15+G15</f>
        <v>0</v>
      </c>
      <c r="E15" s="3"/>
      <c r="F15" s="3"/>
      <c r="G15" s="3"/>
      <c r="H15" s="3">
        <f>I15+J15+K15</f>
        <v>0</v>
      </c>
      <c r="I15" s="3"/>
      <c r="J15" s="3"/>
      <c r="K15" s="3"/>
      <c r="L15" s="3">
        <f>M15+N15+O15</f>
        <v>0</v>
      </c>
      <c r="M15" s="3"/>
      <c r="N15" s="3"/>
      <c r="O15" s="3"/>
      <c r="P15" s="3">
        <f>Q15+R15+S15</f>
        <v>0</v>
      </c>
      <c r="Q15" s="3"/>
      <c r="R15" s="3"/>
      <c r="S15" s="3"/>
      <c r="T15" s="35">
        <v>683000</v>
      </c>
      <c r="U15" s="35">
        <v>0</v>
      </c>
      <c r="V15" s="36">
        <f>T15+U15</f>
        <v>683000</v>
      </c>
      <c r="W15" s="35">
        <v>0</v>
      </c>
      <c r="X15" s="36">
        <f>V15+W15</f>
        <v>683000</v>
      </c>
      <c r="Y15" s="36">
        <v>683000</v>
      </c>
      <c r="Z15" s="65">
        <v>697000</v>
      </c>
      <c r="AA15" s="71"/>
      <c r="AB15" s="72"/>
    </row>
    <row r="16" spans="1:28" ht="171" customHeight="1">
      <c r="A16" s="4" t="s">
        <v>28</v>
      </c>
      <c r="B16" s="2" t="s">
        <v>29</v>
      </c>
      <c r="C16" s="3">
        <f t="shared" si="4"/>
        <v>0</v>
      </c>
      <c r="D16" s="3">
        <f aca="true" t="shared" si="6" ref="D16:D36">E16+F16+G16</f>
        <v>0</v>
      </c>
      <c r="E16" s="3"/>
      <c r="F16" s="3"/>
      <c r="G16" s="3"/>
      <c r="H16" s="3">
        <f t="shared" si="0"/>
        <v>0</v>
      </c>
      <c r="I16" s="3"/>
      <c r="J16" s="3"/>
      <c r="K16" s="3"/>
      <c r="L16" s="3">
        <f t="shared" si="1"/>
        <v>0</v>
      </c>
      <c r="M16" s="3"/>
      <c r="N16" s="3"/>
      <c r="O16" s="3"/>
      <c r="P16" s="3">
        <f t="shared" si="2"/>
        <v>0</v>
      </c>
      <c r="Q16" s="3"/>
      <c r="R16" s="3"/>
      <c r="S16" s="3"/>
      <c r="T16" s="35"/>
      <c r="U16" s="35"/>
      <c r="V16" s="36"/>
      <c r="W16" s="35"/>
      <c r="X16" s="36"/>
      <c r="Y16" s="36"/>
      <c r="Z16" s="65"/>
      <c r="AA16" s="71"/>
      <c r="AB16" s="72"/>
    </row>
    <row r="17" spans="1:28" ht="43.5" customHeight="1">
      <c r="A17" s="4" t="s">
        <v>30</v>
      </c>
      <c r="B17" s="2" t="s">
        <v>31</v>
      </c>
      <c r="C17" s="3">
        <f t="shared" si="4"/>
        <v>0</v>
      </c>
      <c r="D17" s="3">
        <f t="shared" si="6"/>
        <v>0</v>
      </c>
      <c r="E17" s="3"/>
      <c r="F17" s="3"/>
      <c r="G17" s="3"/>
      <c r="H17" s="3">
        <f t="shared" si="0"/>
        <v>0</v>
      </c>
      <c r="I17" s="3"/>
      <c r="J17" s="3"/>
      <c r="K17" s="3"/>
      <c r="L17" s="3">
        <f t="shared" si="1"/>
        <v>0</v>
      </c>
      <c r="M17" s="3"/>
      <c r="N17" s="3"/>
      <c r="O17" s="3"/>
      <c r="P17" s="3">
        <f t="shared" si="2"/>
        <v>0</v>
      </c>
      <c r="Q17" s="3"/>
      <c r="R17" s="3"/>
      <c r="S17" s="3"/>
      <c r="T17" s="35"/>
      <c r="U17" s="35"/>
      <c r="V17" s="36"/>
      <c r="W17" s="35"/>
      <c r="X17" s="36"/>
      <c r="Y17" s="36"/>
      <c r="Z17" s="65"/>
      <c r="AA17" s="71"/>
      <c r="AB17" s="72"/>
    </row>
    <row r="18" spans="1:28" ht="14.25">
      <c r="A18" s="33" t="s">
        <v>32</v>
      </c>
      <c r="B18" s="33" t="s">
        <v>33</v>
      </c>
      <c r="C18" s="34">
        <f t="shared" si="4"/>
        <v>0</v>
      </c>
      <c r="D18" s="34">
        <f t="shared" si="6"/>
        <v>0</v>
      </c>
      <c r="E18" s="34">
        <f>E19</f>
        <v>0</v>
      </c>
      <c r="F18" s="34">
        <f>F19</f>
        <v>0</v>
      </c>
      <c r="G18" s="34">
        <f>G19</f>
        <v>0</v>
      </c>
      <c r="H18" s="34">
        <f t="shared" si="0"/>
        <v>0</v>
      </c>
      <c r="I18" s="34">
        <f>I19</f>
        <v>0</v>
      </c>
      <c r="J18" s="34">
        <f>J19</f>
        <v>0</v>
      </c>
      <c r="K18" s="34">
        <f>K19</f>
        <v>0</v>
      </c>
      <c r="L18" s="34">
        <f t="shared" si="1"/>
        <v>0</v>
      </c>
      <c r="M18" s="34">
        <f>M19</f>
        <v>0</v>
      </c>
      <c r="N18" s="34">
        <f>N19</f>
        <v>0</v>
      </c>
      <c r="O18" s="34">
        <f>O19</f>
        <v>0</v>
      </c>
      <c r="P18" s="34">
        <f t="shared" si="2"/>
        <v>0</v>
      </c>
      <c r="Q18" s="34">
        <f aca="true" t="shared" si="7" ref="Q18:Z18">Q19</f>
        <v>0</v>
      </c>
      <c r="R18" s="34">
        <f t="shared" si="7"/>
        <v>0</v>
      </c>
      <c r="S18" s="34">
        <f t="shared" si="7"/>
        <v>0</v>
      </c>
      <c r="T18" s="35">
        <f t="shared" si="7"/>
        <v>35000</v>
      </c>
      <c r="U18" s="35">
        <f t="shared" si="7"/>
        <v>0</v>
      </c>
      <c r="V18" s="36">
        <f t="shared" si="7"/>
        <v>35000</v>
      </c>
      <c r="W18" s="35">
        <f t="shared" si="7"/>
        <v>0</v>
      </c>
      <c r="X18" s="36">
        <f t="shared" si="7"/>
        <v>35000</v>
      </c>
      <c r="Y18" s="36">
        <f t="shared" si="7"/>
        <v>13000</v>
      </c>
      <c r="Z18" s="65">
        <f t="shared" si="7"/>
        <v>13000</v>
      </c>
      <c r="AA18" s="71"/>
      <c r="AB18" s="72"/>
    </row>
    <row r="19" spans="1:28" ht="14.25">
      <c r="A19" s="33" t="s">
        <v>34</v>
      </c>
      <c r="B19" s="33" t="s">
        <v>35</v>
      </c>
      <c r="C19" s="34">
        <f>D19+H19+L19+P19</f>
        <v>0</v>
      </c>
      <c r="D19" s="34">
        <f>E19+F19+G19</f>
        <v>0</v>
      </c>
      <c r="E19" s="34">
        <f>E20+E21</f>
        <v>0</v>
      </c>
      <c r="F19" s="34">
        <f>F20+F21</f>
        <v>0</v>
      </c>
      <c r="G19" s="34">
        <f>G20+G21</f>
        <v>0</v>
      </c>
      <c r="H19" s="34">
        <f>I19+J19+K19</f>
        <v>0</v>
      </c>
      <c r="I19" s="34">
        <f>I20+I21</f>
        <v>0</v>
      </c>
      <c r="J19" s="34">
        <f>J20+J21</f>
        <v>0</v>
      </c>
      <c r="K19" s="34">
        <f>K20+K21</f>
        <v>0</v>
      </c>
      <c r="L19" s="34">
        <f>M19+N19+O19</f>
        <v>0</v>
      </c>
      <c r="M19" s="34">
        <f>M20+M21</f>
        <v>0</v>
      </c>
      <c r="N19" s="34">
        <f>N20+N21</f>
        <v>0</v>
      </c>
      <c r="O19" s="34">
        <f>O20+O21</f>
        <v>0</v>
      </c>
      <c r="P19" s="34">
        <f>Q19+R19+S19</f>
        <v>0</v>
      </c>
      <c r="Q19" s="34">
        <f aca="true" t="shared" si="8" ref="Q19:Z19">Q20+Q21</f>
        <v>0</v>
      </c>
      <c r="R19" s="34">
        <f t="shared" si="8"/>
        <v>0</v>
      </c>
      <c r="S19" s="34">
        <f t="shared" si="8"/>
        <v>0</v>
      </c>
      <c r="T19" s="35">
        <f t="shared" si="8"/>
        <v>35000</v>
      </c>
      <c r="U19" s="35">
        <f>U20+U21</f>
        <v>0</v>
      </c>
      <c r="V19" s="36">
        <f>V20+V21</f>
        <v>35000</v>
      </c>
      <c r="W19" s="35">
        <f>W20+W21</f>
        <v>0</v>
      </c>
      <c r="X19" s="36">
        <f>X20+X21</f>
        <v>35000</v>
      </c>
      <c r="Y19" s="36">
        <f t="shared" si="8"/>
        <v>13000</v>
      </c>
      <c r="Z19" s="65">
        <f t="shared" si="8"/>
        <v>13000</v>
      </c>
      <c r="AA19" s="71"/>
      <c r="AB19" s="72"/>
    </row>
    <row r="20" spans="1:28" ht="14.25">
      <c r="A20" s="37" t="s">
        <v>36</v>
      </c>
      <c r="B20" s="38" t="s">
        <v>35</v>
      </c>
      <c r="C20" s="39">
        <f>D20+H20+L20+P20</f>
        <v>0</v>
      </c>
      <c r="D20" s="39">
        <f>E20+F20+G20</f>
        <v>0</v>
      </c>
      <c r="E20" s="34"/>
      <c r="F20" s="34"/>
      <c r="G20" s="39"/>
      <c r="H20" s="39">
        <f>I20+J20+K20</f>
        <v>0</v>
      </c>
      <c r="I20" s="39"/>
      <c r="J20" s="34"/>
      <c r="K20" s="34"/>
      <c r="L20" s="39">
        <f>M20+N20+O20</f>
        <v>0</v>
      </c>
      <c r="M20" s="39"/>
      <c r="N20" s="34"/>
      <c r="O20" s="34"/>
      <c r="P20" s="39">
        <f>Q20+R20+S20</f>
        <v>0</v>
      </c>
      <c r="Q20" s="34"/>
      <c r="R20" s="34"/>
      <c r="S20" s="34"/>
      <c r="T20" s="35">
        <v>35000</v>
      </c>
      <c r="U20" s="35"/>
      <c r="V20" s="36">
        <f>T20+U20</f>
        <v>35000</v>
      </c>
      <c r="W20" s="35"/>
      <c r="X20" s="36">
        <f>V20+W20</f>
        <v>35000</v>
      </c>
      <c r="Y20" s="36">
        <v>13000</v>
      </c>
      <c r="Z20" s="65">
        <v>13000</v>
      </c>
      <c r="AA20" s="71"/>
      <c r="AB20" s="72"/>
    </row>
    <row r="21" spans="1:28" ht="39">
      <c r="A21" s="37" t="s">
        <v>37</v>
      </c>
      <c r="B21" s="38" t="s">
        <v>38</v>
      </c>
      <c r="C21" s="39">
        <f>D21+H21+L21+P21</f>
        <v>0</v>
      </c>
      <c r="D21" s="39">
        <f>E21+F21+G21</f>
        <v>0</v>
      </c>
      <c r="E21" s="39"/>
      <c r="F21" s="39"/>
      <c r="G21" s="39"/>
      <c r="H21" s="39">
        <f>I21+J21+K21</f>
        <v>0</v>
      </c>
      <c r="I21" s="39"/>
      <c r="J21" s="39"/>
      <c r="K21" s="39"/>
      <c r="L21" s="39">
        <f>M21+N21+O21</f>
        <v>0</v>
      </c>
      <c r="M21" s="39"/>
      <c r="N21" s="39"/>
      <c r="O21" s="39"/>
      <c r="P21" s="39">
        <f>Q21+R21+S21</f>
        <v>0</v>
      </c>
      <c r="Q21" s="39"/>
      <c r="R21" s="39"/>
      <c r="S21" s="39"/>
      <c r="T21" s="35"/>
      <c r="U21" s="35"/>
      <c r="V21" s="36"/>
      <c r="W21" s="35"/>
      <c r="X21" s="36"/>
      <c r="Y21" s="36"/>
      <c r="Z21" s="65"/>
      <c r="AA21" s="71"/>
      <c r="AB21" s="72"/>
    </row>
    <row r="22" spans="1:28" s="42" customFormat="1" ht="12.75">
      <c r="A22" s="33" t="s">
        <v>39</v>
      </c>
      <c r="B22" s="33" t="s">
        <v>40</v>
      </c>
      <c r="C22" s="34">
        <f t="shared" si="4"/>
        <v>0</v>
      </c>
      <c r="D22" s="34">
        <f t="shared" si="6"/>
        <v>0</v>
      </c>
      <c r="E22" s="34">
        <f>E23+E25</f>
        <v>0</v>
      </c>
      <c r="F22" s="34">
        <f>F23+F25</f>
        <v>0</v>
      </c>
      <c r="G22" s="34">
        <f>G23+G25</f>
        <v>0</v>
      </c>
      <c r="H22" s="34">
        <f t="shared" si="0"/>
        <v>0</v>
      </c>
      <c r="I22" s="34">
        <f>I23+I25</f>
        <v>0</v>
      </c>
      <c r="J22" s="34">
        <f>J23+J25</f>
        <v>0</v>
      </c>
      <c r="K22" s="34">
        <f>K23+K25</f>
        <v>0</v>
      </c>
      <c r="L22" s="34">
        <f t="shared" si="1"/>
        <v>0</v>
      </c>
      <c r="M22" s="34">
        <f>M23+M25</f>
        <v>0</v>
      </c>
      <c r="N22" s="34">
        <f>N23+N25</f>
        <v>0</v>
      </c>
      <c r="O22" s="34">
        <f>O23+O25</f>
        <v>0</v>
      </c>
      <c r="P22" s="34">
        <f t="shared" si="2"/>
        <v>0</v>
      </c>
      <c r="Q22" s="34">
        <f aca="true" t="shared" si="9" ref="Q22:Z22">Q23+Q25</f>
        <v>0</v>
      </c>
      <c r="R22" s="34">
        <f t="shared" si="9"/>
        <v>0</v>
      </c>
      <c r="S22" s="34">
        <f t="shared" si="9"/>
        <v>0</v>
      </c>
      <c r="T22" s="40">
        <f t="shared" si="9"/>
        <v>65000</v>
      </c>
      <c r="U22" s="40">
        <f>U23+U25</f>
        <v>0</v>
      </c>
      <c r="V22" s="41">
        <f>V23+V25</f>
        <v>65000</v>
      </c>
      <c r="W22" s="40">
        <f>W23+W25</f>
        <v>0</v>
      </c>
      <c r="X22" s="41">
        <f>X23+X25</f>
        <v>65000</v>
      </c>
      <c r="Y22" s="41">
        <f t="shared" si="9"/>
        <v>70000</v>
      </c>
      <c r="Z22" s="66">
        <f t="shared" si="9"/>
        <v>70000</v>
      </c>
      <c r="AA22" s="73"/>
      <c r="AB22" s="74"/>
    </row>
    <row r="23" spans="1:28" ht="14.25">
      <c r="A23" s="33" t="s">
        <v>41</v>
      </c>
      <c r="B23" s="33" t="s">
        <v>42</v>
      </c>
      <c r="C23" s="34">
        <f t="shared" si="4"/>
        <v>0</v>
      </c>
      <c r="D23" s="34">
        <f t="shared" si="6"/>
        <v>0</v>
      </c>
      <c r="E23" s="34">
        <f>E24</f>
        <v>0</v>
      </c>
      <c r="F23" s="34">
        <f>F24</f>
        <v>0</v>
      </c>
      <c r="G23" s="34">
        <f>G24</f>
        <v>0</v>
      </c>
      <c r="H23" s="34">
        <f t="shared" si="0"/>
        <v>0</v>
      </c>
      <c r="I23" s="34">
        <f>I24</f>
        <v>0</v>
      </c>
      <c r="J23" s="34">
        <f>J24</f>
        <v>0</v>
      </c>
      <c r="K23" s="34">
        <f>K24</f>
        <v>0</v>
      </c>
      <c r="L23" s="34">
        <f t="shared" si="1"/>
        <v>0</v>
      </c>
      <c r="M23" s="34">
        <f>M24</f>
        <v>0</v>
      </c>
      <c r="N23" s="34">
        <f>N24</f>
        <v>0</v>
      </c>
      <c r="O23" s="34">
        <f>O24</f>
        <v>0</v>
      </c>
      <c r="P23" s="34">
        <f t="shared" si="2"/>
        <v>0</v>
      </c>
      <c r="Q23" s="34">
        <f aca="true" t="shared" si="10" ref="Q23:Z23">Q24</f>
        <v>0</v>
      </c>
      <c r="R23" s="34">
        <f t="shared" si="10"/>
        <v>0</v>
      </c>
      <c r="S23" s="34">
        <f t="shared" si="10"/>
        <v>0</v>
      </c>
      <c r="T23" s="35">
        <f t="shared" si="10"/>
        <v>60000</v>
      </c>
      <c r="U23" s="35">
        <f t="shared" si="10"/>
        <v>0</v>
      </c>
      <c r="V23" s="36">
        <f t="shared" si="10"/>
        <v>60000</v>
      </c>
      <c r="W23" s="35">
        <f t="shared" si="10"/>
        <v>0</v>
      </c>
      <c r="X23" s="36">
        <f t="shared" si="10"/>
        <v>60000</v>
      </c>
      <c r="Y23" s="36">
        <f t="shared" si="10"/>
        <v>65000</v>
      </c>
      <c r="Z23" s="65">
        <f t="shared" si="10"/>
        <v>65000</v>
      </c>
      <c r="AA23" s="71"/>
      <c r="AB23" s="72"/>
    </row>
    <row r="24" spans="1:28" s="45" customFormat="1" ht="46.5">
      <c r="A24" s="1" t="s">
        <v>43</v>
      </c>
      <c r="B24" s="1" t="s">
        <v>44</v>
      </c>
      <c r="C24" s="3">
        <f t="shared" si="4"/>
        <v>0</v>
      </c>
      <c r="D24" s="3">
        <f t="shared" si="6"/>
        <v>0</v>
      </c>
      <c r="E24" s="3"/>
      <c r="F24" s="3"/>
      <c r="G24" s="3"/>
      <c r="H24" s="3">
        <f t="shared" si="0"/>
        <v>0</v>
      </c>
      <c r="I24" s="3"/>
      <c r="J24" s="3"/>
      <c r="K24" s="3"/>
      <c r="L24" s="3">
        <f>M24+N24+O24</f>
        <v>0</v>
      </c>
      <c r="M24" s="3"/>
      <c r="N24" s="3"/>
      <c r="O24" s="3"/>
      <c r="P24" s="3">
        <f t="shared" si="2"/>
        <v>0</v>
      </c>
      <c r="Q24" s="3"/>
      <c r="R24" s="3"/>
      <c r="S24" s="3"/>
      <c r="T24" s="43">
        <v>60000</v>
      </c>
      <c r="U24" s="43"/>
      <c r="V24" s="44">
        <f>T24+U24</f>
        <v>60000</v>
      </c>
      <c r="W24" s="43"/>
      <c r="X24" s="44">
        <f>V24+W24</f>
        <v>60000</v>
      </c>
      <c r="Y24" s="44">
        <v>65000</v>
      </c>
      <c r="Z24" s="67">
        <v>65000</v>
      </c>
      <c r="AA24" s="75"/>
      <c r="AB24" s="76"/>
    </row>
    <row r="25" spans="1:28" ht="14.25">
      <c r="A25" s="33" t="s">
        <v>45</v>
      </c>
      <c r="B25" s="33" t="s">
        <v>46</v>
      </c>
      <c r="C25" s="34">
        <f t="shared" si="4"/>
        <v>0</v>
      </c>
      <c r="D25" s="34">
        <f t="shared" si="6"/>
        <v>0</v>
      </c>
      <c r="E25" s="34">
        <f>E26+E27</f>
        <v>0</v>
      </c>
      <c r="F25" s="34">
        <f>F26+F27</f>
        <v>0</v>
      </c>
      <c r="G25" s="34">
        <f>G26+G27</f>
        <v>0</v>
      </c>
      <c r="H25" s="34">
        <f t="shared" si="0"/>
        <v>0</v>
      </c>
      <c r="I25" s="34">
        <f>I26+I27</f>
        <v>0</v>
      </c>
      <c r="J25" s="34">
        <f>J26+J27</f>
        <v>0</v>
      </c>
      <c r="K25" s="34">
        <f>K26+K27</f>
        <v>0</v>
      </c>
      <c r="L25" s="34">
        <f aca="true" t="shared" si="11" ref="L25:L36">M25+N25+O25</f>
        <v>0</v>
      </c>
      <c r="M25" s="34">
        <f>M26+M27</f>
        <v>0</v>
      </c>
      <c r="N25" s="34">
        <f>N26+N27</f>
        <v>0</v>
      </c>
      <c r="O25" s="34">
        <f>O26+O27</f>
        <v>0</v>
      </c>
      <c r="P25" s="34">
        <f t="shared" si="2"/>
        <v>0</v>
      </c>
      <c r="Q25" s="34">
        <f aca="true" t="shared" si="12" ref="Q25:Z25">Q26+Q27</f>
        <v>0</v>
      </c>
      <c r="R25" s="34">
        <f t="shared" si="12"/>
        <v>0</v>
      </c>
      <c r="S25" s="34">
        <f t="shared" si="12"/>
        <v>0</v>
      </c>
      <c r="T25" s="35">
        <f t="shared" si="12"/>
        <v>5000</v>
      </c>
      <c r="U25" s="35">
        <f>U26+U27</f>
        <v>0</v>
      </c>
      <c r="V25" s="36">
        <f>V26+V27</f>
        <v>5000</v>
      </c>
      <c r="W25" s="35">
        <f>W26+W27</f>
        <v>0</v>
      </c>
      <c r="X25" s="36">
        <f>X26+X27</f>
        <v>5000</v>
      </c>
      <c r="Y25" s="36">
        <f t="shared" si="12"/>
        <v>5000</v>
      </c>
      <c r="Z25" s="65">
        <f t="shared" si="12"/>
        <v>5000</v>
      </c>
      <c r="AA25" s="71"/>
      <c r="AB25" s="72"/>
    </row>
    <row r="26" spans="1:28" ht="58.5">
      <c r="A26" s="1" t="s">
        <v>47</v>
      </c>
      <c r="B26" s="1" t="s">
        <v>48</v>
      </c>
      <c r="C26" s="3">
        <f t="shared" si="4"/>
        <v>0</v>
      </c>
      <c r="D26" s="3">
        <f t="shared" si="6"/>
        <v>0</v>
      </c>
      <c r="E26" s="3"/>
      <c r="F26" s="3"/>
      <c r="G26" s="3"/>
      <c r="H26" s="3">
        <f t="shared" si="0"/>
        <v>0</v>
      </c>
      <c r="I26" s="3"/>
      <c r="J26" s="3"/>
      <c r="K26" s="3"/>
      <c r="L26" s="3">
        <f t="shared" si="11"/>
        <v>0</v>
      </c>
      <c r="M26" s="3"/>
      <c r="N26" s="3"/>
      <c r="O26" s="3"/>
      <c r="P26" s="3">
        <f t="shared" si="2"/>
        <v>0</v>
      </c>
      <c r="Q26" s="3"/>
      <c r="R26" s="3"/>
      <c r="S26" s="3"/>
      <c r="T26" s="35">
        <v>5000</v>
      </c>
      <c r="U26" s="35"/>
      <c r="V26" s="36">
        <f>T26+U26</f>
        <v>5000</v>
      </c>
      <c r="W26" s="35"/>
      <c r="X26" s="36">
        <f>V26+W26</f>
        <v>5000</v>
      </c>
      <c r="Y26" s="36">
        <v>5000</v>
      </c>
      <c r="Z26" s="65">
        <v>5000</v>
      </c>
      <c r="AA26" s="71"/>
      <c r="AB26" s="72"/>
    </row>
    <row r="27" spans="1:28" s="42" customFormat="1" ht="57.75">
      <c r="A27" s="1" t="s">
        <v>49</v>
      </c>
      <c r="B27" s="1" t="s">
        <v>50</v>
      </c>
      <c r="C27" s="3">
        <f t="shared" si="4"/>
        <v>0</v>
      </c>
      <c r="D27" s="3">
        <f t="shared" si="6"/>
        <v>0</v>
      </c>
      <c r="E27" s="3"/>
      <c r="F27" s="3"/>
      <c r="G27" s="3"/>
      <c r="H27" s="3">
        <f t="shared" si="0"/>
        <v>0</v>
      </c>
      <c r="I27" s="3"/>
      <c r="J27" s="3"/>
      <c r="K27" s="3"/>
      <c r="L27" s="3">
        <f t="shared" si="11"/>
        <v>0</v>
      </c>
      <c r="M27" s="3"/>
      <c r="N27" s="3"/>
      <c r="O27" s="3"/>
      <c r="P27" s="3">
        <f t="shared" si="2"/>
        <v>0</v>
      </c>
      <c r="Q27" s="3"/>
      <c r="R27" s="3"/>
      <c r="S27" s="3"/>
      <c r="T27" s="40"/>
      <c r="U27" s="40"/>
      <c r="V27" s="41"/>
      <c r="W27" s="40"/>
      <c r="X27" s="41"/>
      <c r="Y27" s="41"/>
      <c r="Z27" s="66"/>
      <c r="AA27" s="73"/>
      <c r="AB27" s="74"/>
    </row>
    <row r="28" spans="1:28" s="42" customFormat="1" ht="12.75">
      <c r="A28" s="33" t="s">
        <v>51</v>
      </c>
      <c r="B28" s="33" t="s">
        <v>52</v>
      </c>
      <c r="C28" s="34">
        <f t="shared" si="4"/>
        <v>0</v>
      </c>
      <c r="D28" s="34">
        <f t="shared" si="6"/>
        <v>0</v>
      </c>
      <c r="E28" s="34">
        <f>E29</f>
        <v>0</v>
      </c>
      <c r="F28" s="34">
        <f>F29</f>
        <v>0</v>
      </c>
      <c r="G28" s="34">
        <f>G29</f>
        <v>0</v>
      </c>
      <c r="H28" s="34">
        <f t="shared" si="0"/>
        <v>0</v>
      </c>
      <c r="I28" s="34">
        <f>I29</f>
        <v>0</v>
      </c>
      <c r="J28" s="34">
        <f>J29</f>
        <v>0</v>
      </c>
      <c r="K28" s="34">
        <f>K29</f>
        <v>0</v>
      </c>
      <c r="L28" s="34">
        <f t="shared" si="11"/>
        <v>0</v>
      </c>
      <c r="M28" s="34">
        <f>M29</f>
        <v>0</v>
      </c>
      <c r="N28" s="34">
        <f>N29</f>
        <v>0</v>
      </c>
      <c r="O28" s="34">
        <f>O29</f>
        <v>0</v>
      </c>
      <c r="P28" s="34">
        <f t="shared" si="2"/>
        <v>0</v>
      </c>
      <c r="Q28" s="34">
        <f aca="true" t="shared" si="13" ref="Q28:Z28">Q29</f>
        <v>0</v>
      </c>
      <c r="R28" s="34">
        <f t="shared" si="13"/>
        <v>0</v>
      </c>
      <c r="S28" s="34">
        <f t="shared" si="13"/>
        <v>0</v>
      </c>
      <c r="T28" s="40">
        <f t="shared" si="13"/>
        <v>10000</v>
      </c>
      <c r="U28" s="40">
        <f t="shared" si="13"/>
        <v>0</v>
      </c>
      <c r="V28" s="41">
        <f t="shared" si="13"/>
        <v>10000</v>
      </c>
      <c r="W28" s="40">
        <f t="shared" si="13"/>
        <v>0</v>
      </c>
      <c r="X28" s="41">
        <f t="shared" si="13"/>
        <v>10000</v>
      </c>
      <c r="Y28" s="41">
        <f t="shared" si="13"/>
        <v>5000</v>
      </c>
      <c r="Z28" s="66">
        <f t="shared" si="13"/>
        <v>5000</v>
      </c>
      <c r="AA28" s="73"/>
      <c r="AB28" s="74"/>
    </row>
    <row r="29" spans="1:28" ht="81">
      <c r="A29" s="1" t="s">
        <v>53</v>
      </c>
      <c r="B29" s="1" t="s">
        <v>54</v>
      </c>
      <c r="C29" s="3">
        <f t="shared" si="4"/>
        <v>0</v>
      </c>
      <c r="D29" s="3">
        <f t="shared" si="6"/>
        <v>0</v>
      </c>
      <c r="E29" s="3"/>
      <c r="F29" s="3"/>
      <c r="G29" s="3"/>
      <c r="H29" s="3">
        <f t="shared" si="0"/>
        <v>0</v>
      </c>
      <c r="I29" s="3"/>
      <c r="J29" s="3"/>
      <c r="K29" s="3"/>
      <c r="L29" s="3">
        <f t="shared" si="11"/>
        <v>0</v>
      </c>
      <c r="M29" s="3"/>
      <c r="N29" s="3"/>
      <c r="O29" s="3"/>
      <c r="P29" s="3">
        <f t="shared" si="2"/>
        <v>0</v>
      </c>
      <c r="Q29" s="3"/>
      <c r="R29" s="3"/>
      <c r="S29" s="3"/>
      <c r="T29" s="35">
        <v>10000</v>
      </c>
      <c r="U29" s="35"/>
      <c r="V29" s="36">
        <f>T29+U29</f>
        <v>10000</v>
      </c>
      <c r="W29" s="35"/>
      <c r="X29" s="36">
        <f>V29+W29</f>
        <v>10000</v>
      </c>
      <c r="Y29" s="36">
        <v>5000</v>
      </c>
      <c r="Z29" s="65">
        <v>5000</v>
      </c>
      <c r="AA29" s="71"/>
      <c r="AB29" s="72"/>
    </row>
    <row r="30" spans="1:28" ht="46.5">
      <c r="A30" s="33" t="s">
        <v>55</v>
      </c>
      <c r="B30" s="33" t="s">
        <v>56</v>
      </c>
      <c r="C30" s="34">
        <f t="shared" si="4"/>
        <v>0</v>
      </c>
      <c r="D30" s="34">
        <f t="shared" si="6"/>
        <v>0</v>
      </c>
      <c r="E30" s="34">
        <f>E31+E35</f>
        <v>0</v>
      </c>
      <c r="F30" s="34">
        <f>F31+F35</f>
        <v>0</v>
      </c>
      <c r="G30" s="34">
        <f>G31+G35</f>
        <v>0</v>
      </c>
      <c r="H30" s="34">
        <f t="shared" si="0"/>
        <v>0</v>
      </c>
      <c r="I30" s="34">
        <f>I31+I35</f>
        <v>0</v>
      </c>
      <c r="J30" s="34">
        <f>J31+J35</f>
        <v>0</v>
      </c>
      <c r="K30" s="34">
        <f>K31+K35</f>
        <v>0</v>
      </c>
      <c r="L30" s="34">
        <f t="shared" si="11"/>
        <v>0</v>
      </c>
      <c r="M30" s="34">
        <f>M31+M35</f>
        <v>0</v>
      </c>
      <c r="N30" s="34">
        <f>N31+N35</f>
        <v>0</v>
      </c>
      <c r="O30" s="34">
        <f>O31+O35</f>
        <v>0</v>
      </c>
      <c r="P30" s="34">
        <f t="shared" si="2"/>
        <v>0</v>
      </c>
      <c r="Q30" s="34">
        <f>Q31+Q35</f>
        <v>0</v>
      </c>
      <c r="R30" s="34">
        <f>R31+R35</f>
        <v>0</v>
      </c>
      <c r="S30" s="34">
        <f>S31+S35</f>
        <v>0</v>
      </c>
      <c r="T30" s="35">
        <f aca="true" t="shared" si="14" ref="T30:Z30">T31+T33+T35</f>
        <v>318000</v>
      </c>
      <c r="U30" s="35">
        <f t="shared" si="14"/>
        <v>0</v>
      </c>
      <c r="V30" s="36">
        <f t="shared" si="14"/>
        <v>318000</v>
      </c>
      <c r="W30" s="35">
        <f t="shared" si="14"/>
        <v>279930.93</v>
      </c>
      <c r="X30" s="36">
        <f t="shared" si="14"/>
        <v>597930.9299999999</v>
      </c>
      <c r="Y30" s="36">
        <f t="shared" si="14"/>
        <v>318000</v>
      </c>
      <c r="Z30" s="65">
        <f t="shared" si="14"/>
        <v>318000</v>
      </c>
      <c r="AA30" s="71"/>
      <c r="AB30" s="72"/>
    </row>
    <row r="31" spans="1:28" ht="104.25">
      <c r="A31" s="33" t="s">
        <v>57</v>
      </c>
      <c r="B31" s="33" t="s">
        <v>58</v>
      </c>
      <c r="C31" s="34">
        <f t="shared" si="4"/>
        <v>0</v>
      </c>
      <c r="D31" s="34">
        <f t="shared" si="6"/>
        <v>0</v>
      </c>
      <c r="E31" s="34">
        <f>E32+E33</f>
        <v>0</v>
      </c>
      <c r="F31" s="34">
        <f>F32+F33</f>
        <v>0</v>
      </c>
      <c r="G31" s="34">
        <f>G32+G33</f>
        <v>0</v>
      </c>
      <c r="H31" s="34">
        <f t="shared" si="0"/>
        <v>0</v>
      </c>
      <c r="I31" s="34">
        <f>I32+I33</f>
        <v>0</v>
      </c>
      <c r="J31" s="34">
        <f>J32+J33</f>
        <v>0</v>
      </c>
      <c r="K31" s="34">
        <f>K32+K33</f>
        <v>0</v>
      </c>
      <c r="L31" s="34">
        <f t="shared" si="11"/>
        <v>0</v>
      </c>
      <c r="M31" s="34">
        <f>M32+M33</f>
        <v>0</v>
      </c>
      <c r="N31" s="34">
        <f>N32+N33</f>
        <v>0</v>
      </c>
      <c r="O31" s="34">
        <f>O32+O33</f>
        <v>0</v>
      </c>
      <c r="P31" s="34">
        <f t="shared" si="2"/>
        <v>0</v>
      </c>
      <c r="Q31" s="34">
        <f>Q32+Q33</f>
        <v>0</v>
      </c>
      <c r="R31" s="34">
        <f>R32+R33</f>
        <v>0</v>
      </c>
      <c r="S31" s="34">
        <f>S32+S33</f>
        <v>0</v>
      </c>
      <c r="T31" s="35">
        <f aca="true" t="shared" si="15" ref="T31:Z31">T32</f>
        <v>8000</v>
      </c>
      <c r="U31" s="35">
        <f t="shared" si="15"/>
        <v>0</v>
      </c>
      <c r="V31" s="36">
        <f t="shared" si="15"/>
        <v>8000</v>
      </c>
      <c r="W31" s="35">
        <f t="shared" si="15"/>
        <v>0</v>
      </c>
      <c r="X31" s="36">
        <f t="shared" si="15"/>
        <v>8000</v>
      </c>
      <c r="Y31" s="36">
        <f t="shared" si="15"/>
        <v>8000</v>
      </c>
      <c r="Z31" s="65">
        <f t="shared" si="15"/>
        <v>8000</v>
      </c>
      <c r="AA31" s="71"/>
      <c r="AB31" s="72"/>
    </row>
    <row r="32" spans="1:28" ht="91.5">
      <c r="A32" s="5" t="s">
        <v>59</v>
      </c>
      <c r="B32" s="2" t="s">
        <v>60</v>
      </c>
      <c r="C32" s="3">
        <f>D32+H32+L32+P32</f>
        <v>0</v>
      </c>
      <c r="D32" s="3">
        <f>E32+F32+G32</f>
        <v>0</v>
      </c>
      <c r="E32" s="3"/>
      <c r="F32" s="3"/>
      <c r="G32" s="3"/>
      <c r="H32" s="3">
        <f>I32+J32+K32</f>
        <v>0</v>
      </c>
      <c r="I32" s="3"/>
      <c r="J32" s="3"/>
      <c r="K32" s="3"/>
      <c r="L32" s="3">
        <f>M32+N32+O32</f>
        <v>0</v>
      </c>
      <c r="M32" s="3"/>
      <c r="N32" s="3"/>
      <c r="O32" s="3"/>
      <c r="P32" s="3">
        <f>Q32+R32+S32</f>
        <v>0</v>
      </c>
      <c r="Q32" s="3"/>
      <c r="R32" s="3"/>
      <c r="S32" s="3"/>
      <c r="T32" s="35">
        <v>8000</v>
      </c>
      <c r="U32" s="35"/>
      <c r="V32" s="36">
        <f>T32+U32</f>
        <v>8000</v>
      </c>
      <c r="W32" s="35"/>
      <c r="X32" s="36">
        <f>V32+W32</f>
        <v>8000</v>
      </c>
      <c r="Y32" s="36">
        <v>8000</v>
      </c>
      <c r="Z32" s="65">
        <v>8000</v>
      </c>
      <c r="AA32" s="71"/>
      <c r="AB32" s="72"/>
    </row>
    <row r="33" spans="1:28" ht="117">
      <c r="A33" s="6" t="s">
        <v>61</v>
      </c>
      <c r="B33" s="7" t="s">
        <v>62</v>
      </c>
      <c r="C33" s="34">
        <f t="shared" si="4"/>
        <v>0</v>
      </c>
      <c r="D33" s="34">
        <f t="shared" si="6"/>
        <v>0</v>
      </c>
      <c r="E33" s="34">
        <f>E34</f>
        <v>0</v>
      </c>
      <c r="F33" s="34">
        <f>F34</f>
        <v>0</v>
      </c>
      <c r="G33" s="34">
        <f>G34</f>
        <v>0</v>
      </c>
      <c r="H33" s="34">
        <f t="shared" si="0"/>
        <v>0</v>
      </c>
      <c r="I33" s="34">
        <f>I34</f>
        <v>0</v>
      </c>
      <c r="J33" s="34">
        <f>J34</f>
        <v>0</v>
      </c>
      <c r="K33" s="34">
        <f>K34</f>
        <v>0</v>
      </c>
      <c r="L33" s="34">
        <f t="shared" si="11"/>
        <v>0</v>
      </c>
      <c r="M33" s="34">
        <f>M34</f>
        <v>0</v>
      </c>
      <c r="N33" s="34">
        <f>N34</f>
        <v>0</v>
      </c>
      <c r="O33" s="34">
        <f>O34</f>
        <v>0</v>
      </c>
      <c r="P33" s="34">
        <f t="shared" si="2"/>
        <v>0</v>
      </c>
      <c r="Q33" s="34">
        <f aca="true" t="shared" si="16" ref="Q33:Z33">Q34</f>
        <v>0</v>
      </c>
      <c r="R33" s="34">
        <f t="shared" si="16"/>
        <v>0</v>
      </c>
      <c r="S33" s="34">
        <f t="shared" si="16"/>
        <v>0</v>
      </c>
      <c r="T33" s="35">
        <f t="shared" si="16"/>
        <v>275000</v>
      </c>
      <c r="U33" s="35">
        <f t="shared" si="16"/>
        <v>0</v>
      </c>
      <c r="V33" s="36">
        <f t="shared" si="16"/>
        <v>275000</v>
      </c>
      <c r="W33" s="35">
        <f t="shared" si="16"/>
        <v>279930.93</v>
      </c>
      <c r="X33" s="36">
        <f t="shared" si="16"/>
        <v>554930.9299999999</v>
      </c>
      <c r="Y33" s="36">
        <f t="shared" si="16"/>
        <v>275000</v>
      </c>
      <c r="Z33" s="65">
        <f t="shared" si="16"/>
        <v>275000</v>
      </c>
      <c r="AA33" s="71"/>
      <c r="AB33" s="72"/>
    </row>
    <row r="34" spans="1:28" ht="69.75">
      <c r="A34" s="1" t="s">
        <v>63</v>
      </c>
      <c r="B34" s="1" t="s">
        <v>64</v>
      </c>
      <c r="C34" s="3">
        <f t="shared" si="4"/>
        <v>0</v>
      </c>
      <c r="D34" s="3">
        <f t="shared" si="6"/>
        <v>0</v>
      </c>
      <c r="E34" s="3"/>
      <c r="F34" s="3"/>
      <c r="G34" s="3"/>
      <c r="H34" s="3">
        <f t="shared" si="0"/>
        <v>0</v>
      </c>
      <c r="I34" s="3"/>
      <c r="J34" s="3"/>
      <c r="K34" s="3"/>
      <c r="L34" s="3">
        <f t="shared" si="11"/>
        <v>0</v>
      </c>
      <c r="M34" s="3"/>
      <c r="N34" s="3"/>
      <c r="O34" s="3"/>
      <c r="P34" s="3">
        <f t="shared" si="2"/>
        <v>0</v>
      </c>
      <c r="Q34" s="3"/>
      <c r="R34" s="3"/>
      <c r="S34" s="3"/>
      <c r="T34" s="35">
        <v>275000</v>
      </c>
      <c r="U34" s="35"/>
      <c r="V34" s="36">
        <f>T34+U34</f>
        <v>275000</v>
      </c>
      <c r="W34" s="35">
        <f>488146.38+58000+9609.85-V33-756.23-69.07</f>
        <v>279930.93</v>
      </c>
      <c r="X34" s="36">
        <f>V34+W34</f>
        <v>554930.9299999999</v>
      </c>
      <c r="Y34" s="36">
        <v>275000</v>
      </c>
      <c r="Z34" s="65">
        <v>275000</v>
      </c>
      <c r="AA34" s="71"/>
      <c r="AB34" s="72"/>
    </row>
    <row r="35" spans="1:28" ht="104.25">
      <c r="A35" s="6" t="s">
        <v>65</v>
      </c>
      <c r="B35" s="7" t="s">
        <v>66</v>
      </c>
      <c r="C35" s="34">
        <f t="shared" si="4"/>
        <v>0</v>
      </c>
      <c r="D35" s="34">
        <f t="shared" si="6"/>
        <v>0</v>
      </c>
      <c r="E35" s="34">
        <f>E36</f>
        <v>0</v>
      </c>
      <c r="F35" s="34">
        <f>F36</f>
        <v>0</v>
      </c>
      <c r="G35" s="34">
        <f>G36</f>
        <v>0</v>
      </c>
      <c r="H35" s="34">
        <f t="shared" si="0"/>
        <v>0</v>
      </c>
      <c r="I35" s="34">
        <f>I36</f>
        <v>0</v>
      </c>
      <c r="J35" s="34">
        <f>J36</f>
        <v>0</v>
      </c>
      <c r="K35" s="34">
        <f>K36</f>
        <v>0</v>
      </c>
      <c r="L35" s="34">
        <f t="shared" si="11"/>
        <v>0</v>
      </c>
      <c r="M35" s="34">
        <f>M36</f>
        <v>0</v>
      </c>
      <c r="N35" s="34">
        <f>N36</f>
        <v>0</v>
      </c>
      <c r="O35" s="34">
        <f>O36</f>
        <v>0</v>
      </c>
      <c r="P35" s="34">
        <f t="shared" si="2"/>
        <v>0</v>
      </c>
      <c r="Q35" s="34">
        <f aca="true" t="shared" si="17" ref="Q35:Z35">Q36</f>
        <v>0</v>
      </c>
      <c r="R35" s="34">
        <f t="shared" si="17"/>
        <v>0</v>
      </c>
      <c r="S35" s="34">
        <f t="shared" si="17"/>
        <v>0</v>
      </c>
      <c r="T35" s="35">
        <f t="shared" si="17"/>
        <v>35000</v>
      </c>
      <c r="U35" s="35">
        <f t="shared" si="17"/>
        <v>0</v>
      </c>
      <c r="V35" s="36">
        <f t="shared" si="17"/>
        <v>35000</v>
      </c>
      <c r="W35" s="35">
        <f t="shared" si="17"/>
        <v>0</v>
      </c>
      <c r="X35" s="36">
        <f t="shared" si="17"/>
        <v>35000</v>
      </c>
      <c r="Y35" s="36">
        <f t="shared" si="17"/>
        <v>35000</v>
      </c>
      <c r="Z35" s="65">
        <f t="shared" si="17"/>
        <v>35000</v>
      </c>
      <c r="AA35" s="71"/>
      <c r="AB35" s="72"/>
    </row>
    <row r="36" spans="1:28" ht="91.5">
      <c r="A36" s="8" t="s">
        <v>67</v>
      </c>
      <c r="B36" s="2" t="s">
        <v>68</v>
      </c>
      <c r="C36" s="3">
        <f t="shared" si="4"/>
        <v>0</v>
      </c>
      <c r="D36" s="3">
        <f t="shared" si="6"/>
        <v>0</v>
      </c>
      <c r="E36" s="3"/>
      <c r="F36" s="3"/>
      <c r="G36" s="3"/>
      <c r="H36" s="3">
        <f t="shared" si="0"/>
        <v>0</v>
      </c>
      <c r="I36" s="3"/>
      <c r="J36" s="3"/>
      <c r="K36" s="3"/>
      <c r="L36" s="3">
        <f t="shared" si="11"/>
        <v>0</v>
      </c>
      <c r="M36" s="3"/>
      <c r="N36" s="3"/>
      <c r="O36" s="3"/>
      <c r="P36" s="3">
        <f t="shared" si="2"/>
        <v>0</v>
      </c>
      <c r="Q36" s="3"/>
      <c r="R36" s="3"/>
      <c r="S36" s="3"/>
      <c r="T36" s="35">
        <v>35000</v>
      </c>
      <c r="U36" s="35"/>
      <c r="V36" s="36">
        <f>T36+U36</f>
        <v>35000</v>
      </c>
      <c r="W36" s="35"/>
      <c r="X36" s="36">
        <f>V36+W36</f>
        <v>35000</v>
      </c>
      <c r="Y36" s="36">
        <v>35000</v>
      </c>
      <c r="Z36" s="65">
        <v>35000</v>
      </c>
      <c r="AA36" s="71"/>
      <c r="AB36" s="72"/>
    </row>
    <row r="37" spans="1:28" ht="39">
      <c r="A37" s="6" t="s">
        <v>69</v>
      </c>
      <c r="B37" s="7" t="s">
        <v>70</v>
      </c>
      <c r="C37" s="34">
        <f aca="true" t="shared" si="18" ref="C37:S37">C38+C39</f>
        <v>0</v>
      </c>
      <c r="D37" s="34">
        <f t="shared" si="18"/>
        <v>0</v>
      </c>
      <c r="E37" s="34">
        <f t="shared" si="18"/>
        <v>0</v>
      </c>
      <c r="F37" s="34">
        <f t="shared" si="18"/>
        <v>0</v>
      </c>
      <c r="G37" s="34">
        <f t="shared" si="18"/>
        <v>0</v>
      </c>
      <c r="H37" s="34">
        <f t="shared" si="18"/>
        <v>0</v>
      </c>
      <c r="I37" s="34">
        <f t="shared" si="18"/>
        <v>0</v>
      </c>
      <c r="J37" s="34">
        <f t="shared" si="18"/>
        <v>0</v>
      </c>
      <c r="K37" s="34">
        <f t="shared" si="18"/>
        <v>0</v>
      </c>
      <c r="L37" s="34">
        <f t="shared" si="18"/>
        <v>0</v>
      </c>
      <c r="M37" s="34">
        <f t="shared" si="18"/>
        <v>0</v>
      </c>
      <c r="N37" s="34">
        <f t="shared" si="18"/>
        <v>0</v>
      </c>
      <c r="O37" s="34">
        <f t="shared" si="18"/>
        <v>0</v>
      </c>
      <c r="P37" s="34">
        <f t="shared" si="18"/>
        <v>0</v>
      </c>
      <c r="Q37" s="34">
        <f t="shared" si="18"/>
        <v>0</v>
      </c>
      <c r="R37" s="34">
        <f t="shared" si="18"/>
        <v>0</v>
      </c>
      <c r="S37" s="34">
        <f t="shared" si="18"/>
        <v>0</v>
      </c>
      <c r="T37" s="35">
        <f>T38</f>
        <v>70000</v>
      </c>
      <c r="U37" s="35">
        <f>U38</f>
        <v>0</v>
      </c>
      <c r="V37" s="36">
        <f>V38</f>
        <v>70000</v>
      </c>
      <c r="W37" s="35">
        <f>W38+W39</f>
        <v>61769.07</v>
      </c>
      <c r="X37" s="35">
        <f>X38+X39</f>
        <v>131769.07</v>
      </c>
      <c r="Y37" s="36">
        <f>Y38</f>
        <v>70000</v>
      </c>
      <c r="Z37" s="65">
        <f>Z38</f>
        <v>70000</v>
      </c>
      <c r="AA37" s="71"/>
      <c r="AB37" s="72"/>
    </row>
    <row r="38" spans="1:28" ht="39">
      <c r="A38" s="5" t="s">
        <v>71</v>
      </c>
      <c r="B38" s="2" t="s">
        <v>72</v>
      </c>
      <c r="C38" s="3">
        <f>D38+H38+L38+P38</f>
        <v>0</v>
      </c>
      <c r="D38" s="3">
        <f>E38+F38+G38</f>
        <v>0</v>
      </c>
      <c r="E38" s="3"/>
      <c r="F38" s="3"/>
      <c r="G38" s="3"/>
      <c r="H38" s="3">
        <f>I38+J38+K38</f>
        <v>0</v>
      </c>
      <c r="I38" s="3"/>
      <c r="J38" s="3"/>
      <c r="K38" s="3"/>
      <c r="L38" s="3">
        <f>M38+N38+O38</f>
        <v>0</v>
      </c>
      <c r="M38" s="3"/>
      <c r="N38" s="3"/>
      <c r="O38" s="3"/>
      <c r="P38" s="3">
        <f>Q38+R38+S38</f>
        <v>0</v>
      </c>
      <c r="Q38" s="3"/>
      <c r="R38" s="3"/>
      <c r="S38" s="3"/>
      <c r="T38" s="35">
        <v>70000</v>
      </c>
      <c r="U38" s="35"/>
      <c r="V38" s="36">
        <f>T38+U38</f>
        <v>70000</v>
      </c>
      <c r="W38" s="35"/>
      <c r="X38" s="36">
        <f>V38+W38</f>
        <v>70000</v>
      </c>
      <c r="Y38" s="36">
        <v>70000</v>
      </c>
      <c r="Z38" s="65">
        <v>70000</v>
      </c>
      <c r="AA38" s="71"/>
      <c r="AB38" s="72"/>
    </row>
    <row r="39" spans="1:28" ht="26.25">
      <c r="A39" s="5" t="s">
        <v>73</v>
      </c>
      <c r="B39" s="2" t="s">
        <v>74</v>
      </c>
      <c r="C39" s="3">
        <f>D39+H39+L39+P39</f>
        <v>0</v>
      </c>
      <c r="D39" s="3">
        <f>E39+F39+G39</f>
        <v>0</v>
      </c>
      <c r="E39" s="3"/>
      <c r="F39" s="3"/>
      <c r="G39" s="3"/>
      <c r="H39" s="3">
        <f>I39+J39+K39</f>
        <v>0</v>
      </c>
      <c r="I39" s="3"/>
      <c r="J39" s="3"/>
      <c r="K39" s="3"/>
      <c r="L39" s="3">
        <f>M39+N39+O39</f>
        <v>0</v>
      </c>
      <c r="M39" s="3"/>
      <c r="N39" s="3"/>
      <c r="O39" s="3"/>
      <c r="P39" s="3">
        <f>Q39+R39+S39</f>
        <v>0</v>
      </c>
      <c r="Q39" s="3"/>
      <c r="R39" s="3"/>
      <c r="S39" s="3"/>
      <c r="T39" s="35"/>
      <c r="U39" s="35"/>
      <c r="V39" s="36">
        <v>0</v>
      </c>
      <c r="W39" s="35">
        <v>61769.07</v>
      </c>
      <c r="X39" s="36">
        <f>V39+W39</f>
        <v>61769.07</v>
      </c>
      <c r="Y39" s="36"/>
      <c r="Z39" s="65"/>
      <c r="AA39" s="71"/>
      <c r="AB39" s="72"/>
    </row>
    <row r="40" spans="1:28" ht="35.25">
      <c r="A40" s="33" t="s">
        <v>75</v>
      </c>
      <c r="B40" s="33" t="s">
        <v>76</v>
      </c>
      <c r="C40" s="34">
        <f aca="true" t="shared" si="19" ref="C40:C63">D40+H40+L40+P40</f>
        <v>0</v>
      </c>
      <c r="D40" s="34">
        <f aca="true" t="shared" si="20" ref="D40:D61">E40+F40+G40</f>
        <v>0</v>
      </c>
      <c r="E40" s="34">
        <f>E41+E43+E42</f>
        <v>0</v>
      </c>
      <c r="F40" s="34">
        <f>F41+F43+F42</f>
        <v>0</v>
      </c>
      <c r="G40" s="34">
        <f>G41+G43+G42</f>
        <v>0</v>
      </c>
      <c r="H40" s="34">
        <f aca="true" t="shared" si="21" ref="H40:H66">I40+J40+K40</f>
        <v>0</v>
      </c>
      <c r="I40" s="34">
        <f>I41+I43+I42</f>
        <v>0</v>
      </c>
      <c r="J40" s="34">
        <f>J41+J43+J42</f>
        <v>0</v>
      </c>
      <c r="K40" s="34">
        <f>K41+K43+K42</f>
        <v>0</v>
      </c>
      <c r="L40" s="34">
        <f aca="true" t="shared" si="22" ref="L40:L66">M40+N40+O40</f>
        <v>0</v>
      </c>
      <c r="M40" s="34">
        <f>M41+M43+M42</f>
        <v>0</v>
      </c>
      <c r="N40" s="34">
        <f>N41+N43+N42</f>
        <v>0</v>
      </c>
      <c r="O40" s="34">
        <f>O41+O43+O42</f>
        <v>0</v>
      </c>
      <c r="P40" s="34">
        <f aca="true" t="shared" si="23" ref="P40:P66">Q40+R40+S40</f>
        <v>0</v>
      </c>
      <c r="Q40" s="34">
        <f>Q41+Q43+Q42</f>
        <v>0</v>
      </c>
      <c r="R40" s="34">
        <f>R41+R43+R42</f>
        <v>0</v>
      </c>
      <c r="S40" s="34">
        <f>S41+S43+S42</f>
        <v>0</v>
      </c>
      <c r="T40" s="35"/>
      <c r="U40" s="35"/>
      <c r="V40" s="36"/>
      <c r="W40" s="35"/>
      <c r="X40" s="36"/>
      <c r="Y40" s="36"/>
      <c r="Z40" s="65"/>
      <c r="AA40" s="71"/>
      <c r="AB40" s="72"/>
    </row>
    <row r="41" spans="1:28" ht="26.25">
      <c r="A41" s="5" t="s">
        <v>77</v>
      </c>
      <c r="B41" s="2" t="s">
        <v>78</v>
      </c>
      <c r="C41" s="3">
        <f>D41+H41+L41+P41</f>
        <v>0</v>
      </c>
      <c r="D41" s="3">
        <f>E41+F41+G41</f>
        <v>0</v>
      </c>
      <c r="E41" s="3"/>
      <c r="F41" s="3"/>
      <c r="G41" s="3"/>
      <c r="H41" s="3">
        <f>I41+J41+K41</f>
        <v>0</v>
      </c>
      <c r="I41" s="3"/>
      <c r="J41" s="3"/>
      <c r="K41" s="3"/>
      <c r="L41" s="3">
        <f>M41+N41+O41</f>
        <v>0</v>
      </c>
      <c r="M41" s="3"/>
      <c r="N41" s="3"/>
      <c r="O41" s="3"/>
      <c r="P41" s="3">
        <f>Q41+R41+S41</f>
        <v>0</v>
      </c>
      <c r="Q41" s="3"/>
      <c r="R41" s="3"/>
      <c r="S41" s="3"/>
      <c r="T41" s="35"/>
      <c r="U41" s="35"/>
      <c r="V41" s="36"/>
      <c r="W41" s="35"/>
      <c r="X41" s="36"/>
      <c r="Y41" s="36"/>
      <c r="Z41" s="65"/>
      <c r="AA41" s="71"/>
      <c r="AB41" s="72"/>
    </row>
    <row r="42" spans="1:28" ht="52.5">
      <c r="A42" s="5" t="s">
        <v>79</v>
      </c>
      <c r="B42" s="2" t="s">
        <v>80</v>
      </c>
      <c r="C42" s="3">
        <f>D42+H42+L42+P42</f>
        <v>0</v>
      </c>
      <c r="D42" s="3">
        <f>E42+F42+G42</f>
        <v>0</v>
      </c>
      <c r="E42" s="3"/>
      <c r="F42" s="3"/>
      <c r="G42" s="3"/>
      <c r="H42" s="3">
        <f>I42+J42+K42</f>
        <v>0</v>
      </c>
      <c r="I42" s="3"/>
      <c r="J42" s="3"/>
      <c r="K42" s="3"/>
      <c r="L42" s="3">
        <f>M42+N42+O42</f>
        <v>0</v>
      </c>
      <c r="M42" s="3"/>
      <c r="N42" s="3"/>
      <c r="O42" s="3"/>
      <c r="P42" s="3">
        <f>Q42+R42+S42</f>
        <v>0</v>
      </c>
      <c r="Q42" s="3"/>
      <c r="R42" s="3"/>
      <c r="S42" s="3"/>
      <c r="T42" s="35"/>
      <c r="U42" s="35"/>
      <c r="V42" s="36"/>
      <c r="W42" s="35"/>
      <c r="X42" s="36"/>
      <c r="Y42" s="36"/>
      <c r="Z42" s="65"/>
      <c r="AA42" s="71"/>
      <c r="AB42" s="72"/>
    </row>
    <row r="43" spans="1:28" ht="104.25">
      <c r="A43" s="5" t="s">
        <v>81</v>
      </c>
      <c r="B43" s="2" t="s">
        <v>82</v>
      </c>
      <c r="C43" s="3">
        <f>D43+H43+L43+P43</f>
        <v>0</v>
      </c>
      <c r="D43" s="3">
        <f>E43+F43+G43</f>
        <v>0</v>
      </c>
      <c r="E43" s="3"/>
      <c r="F43" s="3"/>
      <c r="G43" s="3"/>
      <c r="H43" s="3">
        <f>I43+J43+K43</f>
        <v>0</v>
      </c>
      <c r="I43" s="3"/>
      <c r="J43" s="3"/>
      <c r="K43" s="3"/>
      <c r="L43" s="3">
        <f>M43+N43+O43</f>
        <v>0</v>
      </c>
      <c r="M43" s="3"/>
      <c r="N43" s="3"/>
      <c r="O43" s="3"/>
      <c r="P43" s="3">
        <f>Q43+R43+S43</f>
        <v>0</v>
      </c>
      <c r="Q43" s="3"/>
      <c r="R43" s="3"/>
      <c r="S43" s="3"/>
      <c r="T43" s="35"/>
      <c r="U43" s="35"/>
      <c r="V43" s="36"/>
      <c r="W43" s="35"/>
      <c r="X43" s="36"/>
      <c r="Y43" s="36"/>
      <c r="Z43" s="65"/>
      <c r="AA43" s="71"/>
      <c r="AB43" s="72"/>
    </row>
    <row r="44" spans="1:28" ht="24">
      <c r="A44" s="33" t="s">
        <v>83</v>
      </c>
      <c r="B44" s="33" t="s">
        <v>84</v>
      </c>
      <c r="C44" s="33">
        <f t="shared" si="19"/>
        <v>0</v>
      </c>
      <c r="D44" s="34">
        <f t="shared" si="20"/>
        <v>0</v>
      </c>
      <c r="E44" s="34"/>
      <c r="F44" s="34"/>
      <c r="G44" s="34"/>
      <c r="H44" s="34">
        <f t="shared" si="21"/>
        <v>0</v>
      </c>
      <c r="I44" s="34"/>
      <c r="J44" s="34"/>
      <c r="K44" s="34"/>
      <c r="L44" s="34">
        <f t="shared" si="22"/>
        <v>0</v>
      </c>
      <c r="M44" s="34"/>
      <c r="N44" s="34"/>
      <c r="O44" s="34"/>
      <c r="P44" s="34">
        <f t="shared" si="23"/>
        <v>0</v>
      </c>
      <c r="Q44" s="34"/>
      <c r="R44" s="34"/>
      <c r="S44" s="34"/>
      <c r="T44" s="35"/>
      <c r="U44" s="35"/>
      <c r="V44" s="36">
        <v>0</v>
      </c>
      <c r="W44" s="35">
        <v>50000</v>
      </c>
      <c r="X44" s="36">
        <f>V44+W44</f>
        <v>50000</v>
      </c>
      <c r="Y44" s="36"/>
      <c r="Z44" s="65"/>
      <c r="AA44" s="71"/>
      <c r="AB44" s="72"/>
    </row>
    <row r="45" spans="1:28" ht="14.25">
      <c r="A45" s="33" t="s">
        <v>85</v>
      </c>
      <c r="B45" s="33" t="s">
        <v>86</v>
      </c>
      <c r="C45" s="34">
        <f t="shared" si="19"/>
        <v>0</v>
      </c>
      <c r="D45" s="34">
        <f t="shared" si="20"/>
        <v>0</v>
      </c>
      <c r="E45" s="34">
        <f>E46</f>
        <v>0</v>
      </c>
      <c r="F45" s="34">
        <f>F46</f>
        <v>0</v>
      </c>
      <c r="G45" s="34">
        <f>G46</f>
        <v>0</v>
      </c>
      <c r="H45" s="34">
        <f t="shared" si="21"/>
        <v>0</v>
      </c>
      <c r="I45" s="34">
        <f>I46</f>
        <v>0</v>
      </c>
      <c r="J45" s="34">
        <f>J46</f>
        <v>0</v>
      </c>
      <c r="K45" s="34">
        <f>K46</f>
        <v>0</v>
      </c>
      <c r="L45" s="34">
        <f t="shared" si="22"/>
        <v>0</v>
      </c>
      <c r="M45" s="34">
        <f>M46</f>
        <v>0</v>
      </c>
      <c r="N45" s="34">
        <f>N46</f>
        <v>0</v>
      </c>
      <c r="O45" s="34">
        <f>O46</f>
        <v>0</v>
      </c>
      <c r="P45" s="34">
        <f t="shared" si="23"/>
        <v>0</v>
      </c>
      <c r="Q45" s="34">
        <f aca="true" t="shared" si="24" ref="Q45:X45">Q46</f>
        <v>0</v>
      </c>
      <c r="R45" s="34">
        <f t="shared" si="24"/>
        <v>0</v>
      </c>
      <c r="S45" s="34">
        <f t="shared" si="24"/>
        <v>0</v>
      </c>
      <c r="T45" s="35">
        <f t="shared" si="24"/>
        <v>5000</v>
      </c>
      <c r="U45" s="35">
        <f t="shared" si="24"/>
        <v>0</v>
      </c>
      <c r="V45" s="36">
        <f t="shared" si="24"/>
        <v>5000</v>
      </c>
      <c r="W45" s="35">
        <f t="shared" si="24"/>
        <v>0</v>
      </c>
      <c r="X45" s="36">
        <f t="shared" si="24"/>
        <v>5000</v>
      </c>
      <c r="Y45" s="36"/>
      <c r="Z45" s="65"/>
      <c r="AA45" s="71"/>
      <c r="AB45" s="72"/>
    </row>
    <row r="46" spans="1:28" ht="24">
      <c r="A46" s="1" t="s">
        <v>87</v>
      </c>
      <c r="B46" s="1" t="s">
        <v>88</v>
      </c>
      <c r="C46" s="3">
        <f t="shared" si="19"/>
        <v>0</v>
      </c>
      <c r="D46" s="3">
        <f t="shared" si="20"/>
        <v>0</v>
      </c>
      <c r="E46" s="3"/>
      <c r="F46" s="3"/>
      <c r="G46" s="3"/>
      <c r="H46" s="3">
        <f t="shared" si="21"/>
        <v>0</v>
      </c>
      <c r="I46" s="3"/>
      <c r="J46" s="3"/>
      <c r="K46" s="3"/>
      <c r="L46" s="3">
        <f t="shared" si="22"/>
        <v>0</v>
      </c>
      <c r="M46" s="3"/>
      <c r="N46" s="3"/>
      <c r="O46" s="3"/>
      <c r="P46" s="3">
        <f t="shared" si="23"/>
        <v>0</v>
      </c>
      <c r="Q46" s="3"/>
      <c r="R46" s="3"/>
      <c r="S46" s="3"/>
      <c r="T46" s="35">
        <v>5000</v>
      </c>
      <c r="U46" s="35"/>
      <c r="V46" s="36">
        <f>T46+U46</f>
        <v>5000</v>
      </c>
      <c r="W46" s="35"/>
      <c r="X46" s="36">
        <f>V46+W46</f>
        <v>5000</v>
      </c>
      <c r="Y46" s="36"/>
      <c r="Z46" s="65"/>
      <c r="AA46" s="71"/>
      <c r="AB46" s="72"/>
    </row>
    <row r="47" spans="1:28" ht="14.25">
      <c r="A47" s="6" t="s">
        <v>89</v>
      </c>
      <c r="B47" s="9" t="s">
        <v>90</v>
      </c>
      <c r="C47" s="34">
        <f>D47+H47+L47+P47</f>
        <v>0</v>
      </c>
      <c r="D47" s="34">
        <f t="shared" si="20"/>
        <v>0</v>
      </c>
      <c r="E47" s="34">
        <f>E48+E64</f>
        <v>0</v>
      </c>
      <c r="F47" s="34">
        <f>F48+F64</f>
        <v>0</v>
      </c>
      <c r="G47" s="34">
        <f>G48+G64</f>
        <v>0</v>
      </c>
      <c r="H47" s="34">
        <f>I47+J47+K47</f>
        <v>0</v>
      </c>
      <c r="I47" s="34">
        <f>I48+I64</f>
        <v>0</v>
      </c>
      <c r="J47" s="34">
        <f>J48+J64</f>
        <v>0</v>
      </c>
      <c r="K47" s="34">
        <f>K48+K64</f>
        <v>0</v>
      </c>
      <c r="L47" s="34">
        <f t="shared" si="22"/>
        <v>0</v>
      </c>
      <c r="M47" s="34">
        <f>M48+M64</f>
        <v>0</v>
      </c>
      <c r="N47" s="34">
        <f>N48+N64</f>
        <v>0</v>
      </c>
      <c r="O47" s="34">
        <f>O48+O64</f>
        <v>0</v>
      </c>
      <c r="P47" s="34">
        <f t="shared" si="23"/>
        <v>0</v>
      </c>
      <c r="Q47" s="34">
        <f aca="true" t="shared" si="25" ref="Q47:Z47">Q48+Q64</f>
        <v>0</v>
      </c>
      <c r="R47" s="34">
        <f t="shared" si="25"/>
        <v>0</v>
      </c>
      <c r="S47" s="34">
        <f t="shared" si="25"/>
        <v>0</v>
      </c>
      <c r="T47" s="35">
        <f t="shared" si="25"/>
        <v>29890600</v>
      </c>
      <c r="U47" s="35">
        <f>U48+U64</f>
        <v>16518088.27</v>
      </c>
      <c r="V47" s="36">
        <f>V48+V64</f>
        <v>46408688.269999996</v>
      </c>
      <c r="W47" s="35">
        <f>W48+W64</f>
        <v>30868647.33</v>
      </c>
      <c r="X47" s="36">
        <f>X48+X64</f>
        <v>77277335.6</v>
      </c>
      <c r="Y47" s="36">
        <f t="shared" si="25"/>
        <v>23603428</v>
      </c>
      <c r="Z47" s="65">
        <f t="shared" si="25"/>
        <v>23252840</v>
      </c>
      <c r="AA47" s="71"/>
      <c r="AB47" s="72"/>
    </row>
    <row r="48" spans="1:28" ht="39">
      <c r="A48" s="6" t="s">
        <v>91</v>
      </c>
      <c r="B48" s="9" t="s">
        <v>92</v>
      </c>
      <c r="C48" s="34">
        <f t="shared" si="19"/>
        <v>0</v>
      </c>
      <c r="D48" s="34">
        <f t="shared" si="20"/>
        <v>0</v>
      </c>
      <c r="E48" s="34">
        <f>E49+E57+E59+E62</f>
        <v>0</v>
      </c>
      <c r="F48" s="34">
        <f>F49+F57+F59+F62</f>
        <v>0</v>
      </c>
      <c r="G48" s="34">
        <f>G49+G57+G59+G62</f>
        <v>0</v>
      </c>
      <c r="H48" s="34">
        <f t="shared" si="21"/>
        <v>0</v>
      </c>
      <c r="I48" s="34">
        <f>I49+I57+I59+I62</f>
        <v>0</v>
      </c>
      <c r="J48" s="34">
        <f>J49+J57+J59+J62</f>
        <v>0</v>
      </c>
      <c r="K48" s="34">
        <f>K49+K57+K59+K62</f>
        <v>0</v>
      </c>
      <c r="L48" s="34">
        <f t="shared" si="22"/>
        <v>0</v>
      </c>
      <c r="M48" s="34">
        <f>M49+M57+M59+M62</f>
        <v>0</v>
      </c>
      <c r="N48" s="34">
        <f>N49+N57+N59+N62</f>
        <v>0</v>
      </c>
      <c r="O48" s="34">
        <f>O49+O57+O59+O62</f>
        <v>0</v>
      </c>
      <c r="P48" s="34">
        <f t="shared" si="23"/>
        <v>0</v>
      </c>
      <c r="Q48" s="34">
        <f aca="true" t="shared" si="26" ref="Q48:Z48">Q49+Q57+Q59+Q62</f>
        <v>0</v>
      </c>
      <c r="R48" s="34">
        <f t="shared" si="26"/>
        <v>0</v>
      </c>
      <c r="S48" s="34">
        <f t="shared" si="26"/>
        <v>0</v>
      </c>
      <c r="T48" s="35">
        <f t="shared" si="26"/>
        <v>29890600</v>
      </c>
      <c r="U48" s="35">
        <f>U49+U57+U59+U62</f>
        <v>16518088.27</v>
      </c>
      <c r="V48" s="36">
        <f>V49+V57+V59+V62</f>
        <v>46408688.269999996</v>
      </c>
      <c r="W48" s="35">
        <f>W49+W57+W59+W62</f>
        <v>30868647.33</v>
      </c>
      <c r="X48" s="36">
        <f>X49+X57+X59+X62</f>
        <v>77277335.6</v>
      </c>
      <c r="Y48" s="36">
        <f t="shared" si="26"/>
        <v>23603428</v>
      </c>
      <c r="Z48" s="65">
        <f t="shared" si="26"/>
        <v>23252840</v>
      </c>
      <c r="AA48" s="71"/>
      <c r="AB48" s="72"/>
    </row>
    <row r="49" spans="1:28" ht="39">
      <c r="A49" s="46" t="s">
        <v>93</v>
      </c>
      <c r="B49" s="7" t="s">
        <v>94</v>
      </c>
      <c r="C49" s="34">
        <f t="shared" si="19"/>
        <v>0</v>
      </c>
      <c r="D49" s="34">
        <f t="shared" si="20"/>
        <v>0</v>
      </c>
      <c r="E49" s="34">
        <f>E50+E52+E51</f>
        <v>0</v>
      </c>
      <c r="F49" s="34">
        <f aca="true" t="shared" si="27" ref="F49:S49">F50+F52+F51</f>
        <v>0</v>
      </c>
      <c r="G49" s="34">
        <f t="shared" si="27"/>
        <v>0</v>
      </c>
      <c r="H49" s="34">
        <f t="shared" si="21"/>
        <v>0</v>
      </c>
      <c r="I49" s="34">
        <f t="shared" si="27"/>
        <v>0</v>
      </c>
      <c r="J49" s="34">
        <f t="shared" si="27"/>
        <v>0</v>
      </c>
      <c r="K49" s="34">
        <f t="shared" si="27"/>
        <v>0</v>
      </c>
      <c r="L49" s="34">
        <f t="shared" si="22"/>
        <v>0</v>
      </c>
      <c r="M49" s="34">
        <f t="shared" si="27"/>
        <v>0</v>
      </c>
      <c r="N49" s="34">
        <f t="shared" si="27"/>
        <v>0</v>
      </c>
      <c r="O49" s="34">
        <f t="shared" si="27"/>
        <v>0</v>
      </c>
      <c r="P49" s="34">
        <f t="shared" si="23"/>
        <v>0</v>
      </c>
      <c r="Q49" s="34">
        <f t="shared" si="27"/>
        <v>0</v>
      </c>
      <c r="R49" s="34">
        <f t="shared" si="27"/>
        <v>0</v>
      </c>
      <c r="S49" s="34">
        <f t="shared" si="27"/>
        <v>0</v>
      </c>
      <c r="T49" s="35">
        <f aca="true" t="shared" si="28" ref="T49:Z49">T50+T51+T52</f>
        <v>28717500</v>
      </c>
      <c r="U49" s="35">
        <f t="shared" si="28"/>
        <v>16467979.27</v>
      </c>
      <c r="V49" s="36">
        <f t="shared" si="28"/>
        <v>45185479.269999996</v>
      </c>
      <c r="W49" s="35">
        <f t="shared" si="28"/>
        <v>30516375.33</v>
      </c>
      <c r="X49" s="36">
        <f t="shared" si="28"/>
        <v>75701854.6</v>
      </c>
      <c r="Y49" s="36">
        <f t="shared" si="28"/>
        <v>22290500</v>
      </c>
      <c r="Z49" s="65">
        <f t="shared" si="28"/>
        <v>21939800</v>
      </c>
      <c r="AA49" s="71"/>
      <c r="AB49" s="72"/>
    </row>
    <row r="50" spans="1:28" ht="26.25">
      <c r="A50" s="10" t="s">
        <v>95</v>
      </c>
      <c r="B50" s="2" t="s">
        <v>96</v>
      </c>
      <c r="C50" s="3">
        <f t="shared" si="19"/>
        <v>0</v>
      </c>
      <c r="D50" s="3">
        <f t="shared" si="20"/>
        <v>0</v>
      </c>
      <c r="E50" s="3"/>
      <c r="F50" s="3"/>
      <c r="G50" s="3"/>
      <c r="H50" s="3">
        <f t="shared" si="21"/>
        <v>0</v>
      </c>
      <c r="I50" s="3"/>
      <c r="J50" s="3"/>
      <c r="K50" s="3"/>
      <c r="L50" s="3">
        <f t="shared" si="22"/>
        <v>0</v>
      </c>
      <c r="M50" s="3"/>
      <c r="N50" s="3"/>
      <c r="O50" s="3"/>
      <c r="P50" s="3">
        <f t="shared" si="23"/>
        <v>0</v>
      </c>
      <c r="Q50" s="3"/>
      <c r="R50" s="3"/>
      <c r="S50" s="3"/>
      <c r="T50" s="35">
        <v>4486700</v>
      </c>
      <c r="U50" s="35"/>
      <c r="V50" s="36">
        <f>T50+U50</f>
        <v>4486700</v>
      </c>
      <c r="W50" s="35"/>
      <c r="X50" s="36">
        <f>V50+W50</f>
        <v>4486700</v>
      </c>
      <c r="Y50" s="36">
        <f>1012800+4413600</f>
        <v>5426400</v>
      </c>
      <c r="Z50" s="65">
        <f>1063400+4594400</f>
        <v>5657800</v>
      </c>
      <c r="AA50" s="71"/>
      <c r="AB50" s="72"/>
    </row>
    <row r="51" spans="1:28" ht="52.5">
      <c r="A51" s="10" t="s">
        <v>97</v>
      </c>
      <c r="B51" s="2" t="s">
        <v>98</v>
      </c>
      <c r="C51" s="3">
        <f t="shared" si="19"/>
        <v>0</v>
      </c>
      <c r="D51" s="3">
        <f t="shared" si="20"/>
        <v>0</v>
      </c>
      <c r="E51" s="3"/>
      <c r="F51" s="3"/>
      <c r="G51" s="3"/>
      <c r="H51" s="3">
        <f t="shared" si="21"/>
        <v>0</v>
      </c>
      <c r="I51" s="3"/>
      <c r="J51" s="3"/>
      <c r="K51" s="3"/>
      <c r="L51" s="3">
        <f t="shared" si="22"/>
        <v>0</v>
      </c>
      <c r="M51" s="3"/>
      <c r="N51" s="3"/>
      <c r="O51" s="3"/>
      <c r="P51" s="3">
        <f t="shared" si="23"/>
        <v>0</v>
      </c>
      <c r="Q51" s="3"/>
      <c r="R51" s="3"/>
      <c r="S51" s="3"/>
      <c r="T51" s="35"/>
      <c r="U51" s="35"/>
      <c r="V51" s="36"/>
      <c r="W51" s="35">
        <v>103100</v>
      </c>
      <c r="X51" s="36">
        <f>V51+W51</f>
        <v>103100</v>
      </c>
      <c r="Y51" s="36"/>
      <c r="Z51" s="65"/>
      <c r="AA51" s="71"/>
      <c r="AB51" s="72"/>
    </row>
    <row r="52" spans="1:28" ht="39" customHeight="1">
      <c r="A52" s="10" t="s">
        <v>99</v>
      </c>
      <c r="B52" s="2" t="s">
        <v>100</v>
      </c>
      <c r="C52" s="3">
        <f t="shared" si="19"/>
        <v>0</v>
      </c>
      <c r="D52" s="3">
        <f t="shared" si="20"/>
        <v>0</v>
      </c>
      <c r="E52" s="3"/>
      <c r="F52" s="3"/>
      <c r="G52" s="3"/>
      <c r="H52" s="3">
        <f t="shared" si="21"/>
        <v>0</v>
      </c>
      <c r="I52" s="3"/>
      <c r="J52" s="3"/>
      <c r="K52" s="3"/>
      <c r="L52" s="3">
        <f t="shared" si="22"/>
        <v>0</v>
      </c>
      <c r="M52" s="3"/>
      <c r="N52" s="3"/>
      <c r="O52" s="3"/>
      <c r="P52" s="3">
        <f t="shared" si="23"/>
        <v>0</v>
      </c>
      <c r="Q52" s="3"/>
      <c r="R52" s="3"/>
      <c r="S52" s="3"/>
      <c r="T52" s="35">
        <v>24230800</v>
      </c>
      <c r="U52" s="35">
        <f>16467979.27</f>
        <v>16467979.27</v>
      </c>
      <c r="V52" s="36">
        <f>T52+U52</f>
        <v>40698779.269999996</v>
      </c>
      <c r="W52" s="35">
        <f>70704254.6-V52+407800</f>
        <v>30413275.33</v>
      </c>
      <c r="X52" s="36">
        <f>V52+W52</f>
        <v>71112054.6</v>
      </c>
      <c r="Y52" s="36">
        <v>16864100</v>
      </c>
      <c r="Z52" s="65">
        <v>16282000</v>
      </c>
      <c r="AA52" s="71"/>
      <c r="AB52" s="72"/>
    </row>
    <row r="53" spans="1:28" ht="14.25" hidden="1">
      <c r="A53" s="17"/>
      <c r="B53" s="47" t="s">
        <v>121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5">
        <v>5761900</v>
      </c>
      <c r="U53" s="35">
        <v>36033096.33</v>
      </c>
      <c r="V53" s="36">
        <f>T53+U53</f>
        <v>41794996.33</v>
      </c>
      <c r="W53" s="35">
        <v>36033096.33</v>
      </c>
      <c r="X53" s="36">
        <f>V53+W53</f>
        <v>77828092.66</v>
      </c>
      <c r="Y53" s="36">
        <v>1447000</v>
      </c>
      <c r="Z53" s="65">
        <v>959000</v>
      </c>
      <c r="AA53" s="71"/>
      <c r="AB53" s="72"/>
    </row>
    <row r="54" spans="1:28" ht="14.25" hidden="1">
      <c r="A54" s="17"/>
      <c r="B54" s="47" t="s">
        <v>122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5">
        <v>1357900</v>
      </c>
      <c r="U54" s="35">
        <v>1357900</v>
      </c>
      <c r="V54" s="36">
        <v>1357900</v>
      </c>
      <c r="W54" s="35">
        <v>1357900</v>
      </c>
      <c r="X54" s="36">
        <v>1357900</v>
      </c>
      <c r="Y54" s="36">
        <v>1482900</v>
      </c>
      <c r="Z54" s="65">
        <v>1614900</v>
      </c>
      <c r="AA54" s="71"/>
      <c r="AB54" s="72"/>
    </row>
    <row r="55" spans="1:28" ht="14.25" hidden="1">
      <c r="A55" s="17"/>
      <c r="B55" s="47" t="s">
        <v>123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5">
        <v>1137800</v>
      </c>
      <c r="U55" s="35">
        <v>1137800</v>
      </c>
      <c r="V55" s="36">
        <v>1137800</v>
      </c>
      <c r="W55" s="35">
        <v>1137800</v>
      </c>
      <c r="X55" s="36">
        <v>1137800</v>
      </c>
      <c r="Y55" s="36">
        <v>1137800</v>
      </c>
      <c r="Z55" s="65">
        <v>1137800</v>
      </c>
      <c r="AA55" s="71"/>
      <c r="AB55" s="72"/>
    </row>
    <row r="56" spans="1:28" ht="14.25" hidden="1">
      <c r="A56" s="17"/>
      <c r="B56" s="47" t="s">
        <v>127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5">
        <f aca="true" t="shared" si="29" ref="T56:Z56">T52-T53</f>
        <v>18468900</v>
      </c>
      <c r="U56" s="35">
        <f t="shared" si="29"/>
        <v>-19565117.06</v>
      </c>
      <c r="V56" s="36">
        <f t="shared" si="29"/>
        <v>-1096217.0600000024</v>
      </c>
      <c r="W56" s="35">
        <f t="shared" si="29"/>
        <v>-5619821</v>
      </c>
      <c r="X56" s="36">
        <f t="shared" si="29"/>
        <v>-6716038.060000002</v>
      </c>
      <c r="Y56" s="36">
        <f t="shared" si="29"/>
        <v>15417100</v>
      </c>
      <c r="Z56" s="65">
        <f t="shared" si="29"/>
        <v>15323000</v>
      </c>
      <c r="AA56" s="71"/>
      <c r="AB56" s="72"/>
    </row>
    <row r="57" spans="1:28" ht="52.5">
      <c r="A57" s="11" t="s">
        <v>101</v>
      </c>
      <c r="B57" s="12" t="s">
        <v>102</v>
      </c>
      <c r="C57" s="34">
        <f t="shared" si="19"/>
        <v>0</v>
      </c>
      <c r="D57" s="34">
        <f t="shared" si="20"/>
        <v>0</v>
      </c>
      <c r="E57" s="3">
        <f>E58</f>
        <v>0</v>
      </c>
      <c r="F57" s="3">
        <f>F58</f>
        <v>0</v>
      </c>
      <c r="G57" s="3">
        <f>G58</f>
        <v>0</v>
      </c>
      <c r="H57" s="34">
        <f t="shared" si="21"/>
        <v>0</v>
      </c>
      <c r="I57" s="3">
        <f>I58</f>
        <v>0</v>
      </c>
      <c r="J57" s="3">
        <f>J58</f>
        <v>0</v>
      </c>
      <c r="K57" s="3">
        <f>K58</f>
        <v>0</v>
      </c>
      <c r="L57" s="34">
        <f t="shared" si="22"/>
        <v>0</v>
      </c>
      <c r="M57" s="3">
        <f>M58</f>
        <v>0</v>
      </c>
      <c r="N57" s="3">
        <f>N58</f>
        <v>0</v>
      </c>
      <c r="O57" s="3">
        <f>O58</f>
        <v>0</v>
      </c>
      <c r="P57" s="34">
        <f t="shared" si="23"/>
        <v>0</v>
      </c>
      <c r="Q57" s="3">
        <f aca="true" t="shared" si="30" ref="Q57:Z57">Q58</f>
        <v>0</v>
      </c>
      <c r="R57" s="3">
        <f t="shared" si="30"/>
        <v>0</v>
      </c>
      <c r="S57" s="3">
        <f t="shared" si="30"/>
        <v>0</v>
      </c>
      <c r="T57" s="35">
        <f t="shared" si="30"/>
        <v>0</v>
      </c>
      <c r="U57" s="35">
        <f t="shared" si="30"/>
        <v>0</v>
      </c>
      <c r="V57" s="36">
        <f t="shared" si="30"/>
        <v>0</v>
      </c>
      <c r="W57" s="35">
        <f t="shared" si="30"/>
        <v>0</v>
      </c>
      <c r="X57" s="36">
        <f t="shared" si="30"/>
        <v>0</v>
      </c>
      <c r="Y57" s="36">
        <f t="shared" si="30"/>
        <v>0</v>
      </c>
      <c r="Z57" s="65">
        <f t="shared" si="30"/>
        <v>0</v>
      </c>
      <c r="AA57" s="71"/>
      <c r="AB57" s="72"/>
    </row>
    <row r="58" spans="1:28" ht="14.25">
      <c r="A58" s="13" t="s">
        <v>103</v>
      </c>
      <c r="B58" s="14" t="s">
        <v>104</v>
      </c>
      <c r="C58" s="3">
        <f t="shared" si="19"/>
        <v>0</v>
      </c>
      <c r="D58" s="3">
        <f t="shared" si="20"/>
        <v>0</v>
      </c>
      <c r="E58" s="3"/>
      <c r="F58" s="3"/>
      <c r="G58" s="3"/>
      <c r="H58" s="3">
        <f t="shared" si="21"/>
        <v>0</v>
      </c>
      <c r="I58" s="3">
        <v>0</v>
      </c>
      <c r="J58" s="3"/>
      <c r="K58" s="3"/>
      <c r="L58" s="3">
        <f t="shared" si="22"/>
        <v>0</v>
      </c>
      <c r="M58" s="3"/>
      <c r="N58" s="3">
        <v>0</v>
      </c>
      <c r="O58" s="3"/>
      <c r="P58" s="3">
        <f t="shared" si="23"/>
        <v>0</v>
      </c>
      <c r="Q58" s="3"/>
      <c r="R58" s="3"/>
      <c r="S58" s="3"/>
      <c r="T58" s="35"/>
      <c r="U58" s="35"/>
      <c r="V58" s="36"/>
      <c r="W58" s="35"/>
      <c r="X58" s="36"/>
      <c r="Y58" s="36"/>
      <c r="Z58" s="65"/>
      <c r="AA58" s="71"/>
      <c r="AB58" s="72"/>
    </row>
    <row r="59" spans="1:28" ht="39">
      <c r="A59" s="15" t="s">
        <v>105</v>
      </c>
      <c r="B59" s="12" t="s">
        <v>106</v>
      </c>
      <c r="C59" s="34">
        <f t="shared" si="19"/>
        <v>0</v>
      </c>
      <c r="D59" s="34">
        <f t="shared" si="20"/>
        <v>0</v>
      </c>
      <c r="E59" s="34">
        <f>SUM(E60:E61)</f>
        <v>0</v>
      </c>
      <c r="F59" s="34">
        <f>SUM(F60:F61)</f>
        <v>0</v>
      </c>
      <c r="G59" s="34">
        <f>SUM(G60:G61)</f>
        <v>0</v>
      </c>
      <c r="H59" s="34">
        <f t="shared" si="21"/>
        <v>0</v>
      </c>
      <c r="I59" s="34">
        <f>SUM(I60:I61)</f>
        <v>0</v>
      </c>
      <c r="J59" s="34">
        <f>SUM(J60:J61)</f>
        <v>0</v>
      </c>
      <c r="K59" s="34">
        <f>SUM(K60:K61)</f>
        <v>0</v>
      </c>
      <c r="L59" s="34">
        <f t="shared" si="22"/>
        <v>0</v>
      </c>
      <c r="M59" s="34">
        <f>SUM(M60:M61)</f>
        <v>0</v>
      </c>
      <c r="N59" s="34">
        <f>SUM(N60:N61)</f>
        <v>0</v>
      </c>
      <c r="O59" s="34">
        <f>SUM(O60:O61)</f>
        <v>0</v>
      </c>
      <c r="P59" s="34">
        <f t="shared" si="23"/>
        <v>0</v>
      </c>
      <c r="Q59" s="34">
        <f>SUM(Q60:Q61)</f>
        <v>0</v>
      </c>
      <c r="R59" s="34">
        <f>SUM(R60:R61)</f>
        <v>0</v>
      </c>
      <c r="S59" s="34">
        <f>SUM(S60:S61)</f>
        <v>0</v>
      </c>
      <c r="T59" s="35">
        <f aca="true" t="shared" si="31" ref="T59:Z59">T60+T61</f>
        <v>169300</v>
      </c>
      <c r="U59" s="35">
        <f t="shared" si="31"/>
        <v>0</v>
      </c>
      <c r="V59" s="36">
        <f t="shared" si="31"/>
        <v>169300</v>
      </c>
      <c r="W59" s="35">
        <f t="shared" si="31"/>
        <v>-15600</v>
      </c>
      <c r="X59" s="36">
        <f t="shared" si="31"/>
        <v>153700</v>
      </c>
      <c r="Y59" s="36">
        <f t="shared" si="31"/>
        <v>172800</v>
      </c>
      <c r="Z59" s="65">
        <f t="shared" si="31"/>
        <v>172800</v>
      </c>
      <c r="AA59" s="71"/>
      <c r="AB59" s="72"/>
    </row>
    <row r="60" spans="1:28" ht="39">
      <c r="A60" s="16" t="s">
        <v>107</v>
      </c>
      <c r="B60" s="14" t="s">
        <v>108</v>
      </c>
      <c r="C60" s="3">
        <f t="shared" si="19"/>
        <v>0</v>
      </c>
      <c r="D60" s="3">
        <f t="shared" si="20"/>
        <v>0</v>
      </c>
      <c r="E60" s="3"/>
      <c r="F60" s="3"/>
      <c r="G60" s="3"/>
      <c r="H60" s="3">
        <f t="shared" si="21"/>
        <v>0</v>
      </c>
      <c r="I60" s="3"/>
      <c r="J60" s="3"/>
      <c r="K60" s="3"/>
      <c r="L60" s="3">
        <f t="shared" si="22"/>
        <v>0</v>
      </c>
      <c r="M60" s="3"/>
      <c r="N60" s="3"/>
      <c r="O60" s="3"/>
      <c r="P60" s="3">
        <f t="shared" si="23"/>
        <v>0</v>
      </c>
      <c r="Q60" s="3"/>
      <c r="R60" s="3"/>
      <c r="S60" s="3"/>
      <c r="T60" s="35">
        <v>13300</v>
      </c>
      <c r="U60" s="35"/>
      <c r="V60" s="36">
        <f>T60+U60</f>
        <v>13300</v>
      </c>
      <c r="W60" s="35"/>
      <c r="X60" s="36">
        <f>V60+W60</f>
        <v>13300</v>
      </c>
      <c r="Y60" s="36">
        <v>16800</v>
      </c>
      <c r="Z60" s="65">
        <v>16800</v>
      </c>
      <c r="AA60" s="71"/>
      <c r="AB60" s="72"/>
    </row>
    <row r="61" spans="1:28" ht="52.5">
      <c r="A61" s="16" t="s">
        <v>109</v>
      </c>
      <c r="B61" s="14" t="s">
        <v>110</v>
      </c>
      <c r="C61" s="3">
        <f t="shared" si="19"/>
        <v>0</v>
      </c>
      <c r="D61" s="3">
        <f t="shared" si="20"/>
        <v>0</v>
      </c>
      <c r="E61" s="3"/>
      <c r="F61" s="3"/>
      <c r="G61" s="3"/>
      <c r="H61" s="3">
        <f t="shared" si="21"/>
        <v>0</v>
      </c>
      <c r="I61" s="3"/>
      <c r="J61" s="3"/>
      <c r="K61" s="3"/>
      <c r="L61" s="3">
        <f t="shared" si="22"/>
        <v>0</v>
      </c>
      <c r="M61" s="3"/>
      <c r="N61" s="3"/>
      <c r="O61" s="3"/>
      <c r="P61" s="3">
        <f t="shared" si="23"/>
        <v>0</v>
      </c>
      <c r="Q61" s="3"/>
      <c r="R61" s="3"/>
      <c r="S61" s="3"/>
      <c r="T61" s="35">
        <v>156000</v>
      </c>
      <c r="U61" s="35"/>
      <c r="V61" s="36">
        <f>T61+U61</f>
        <v>156000</v>
      </c>
      <c r="W61" s="35">
        <v>-15600</v>
      </c>
      <c r="X61" s="36">
        <f>V61+W61</f>
        <v>140400</v>
      </c>
      <c r="Y61" s="36">
        <v>156000</v>
      </c>
      <c r="Z61" s="65">
        <v>156000</v>
      </c>
      <c r="AA61" s="71"/>
      <c r="AB61" s="72"/>
    </row>
    <row r="62" spans="1:28" ht="14.25">
      <c r="A62" s="15" t="s">
        <v>111</v>
      </c>
      <c r="B62" s="12" t="s">
        <v>112</v>
      </c>
      <c r="C62" s="34">
        <f>D62+H62+L62+P62</f>
        <v>0</v>
      </c>
      <c r="D62" s="34">
        <f>E62+F62+G62</f>
        <v>0</v>
      </c>
      <c r="E62" s="34">
        <f>SUM(E63:E63)</f>
        <v>0</v>
      </c>
      <c r="F62" s="34">
        <f>SUM(F63:F63)</f>
        <v>0</v>
      </c>
      <c r="G62" s="34">
        <f>SUM(G63:G63)</f>
        <v>0</v>
      </c>
      <c r="H62" s="34">
        <f t="shared" si="21"/>
        <v>0</v>
      </c>
      <c r="I62" s="34">
        <f>SUM(I63:I63)</f>
        <v>0</v>
      </c>
      <c r="J62" s="34">
        <f>SUM(J63:J63)</f>
        <v>0</v>
      </c>
      <c r="K62" s="34">
        <f>SUM(K63:K63)</f>
        <v>0</v>
      </c>
      <c r="L62" s="34">
        <f t="shared" si="22"/>
        <v>0</v>
      </c>
      <c r="M62" s="34">
        <f>SUM(M63:M63)</f>
        <v>0</v>
      </c>
      <c r="N62" s="34">
        <f>SUM(N63:N63)</f>
        <v>0</v>
      </c>
      <c r="O62" s="34">
        <f>SUM(O63:O63)</f>
        <v>0</v>
      </c>
      <c r="P62" s="34">
        <f t="shared" si="23"/>
        <v>0</v>
      </c>
      <c r="Q62" s="34">
        <f>SUM(Q63:Q63)</f>
        <v>0</v>
      </c>
      <c r="R62" s="34">
        <f>SUM(R63:R63)</f>
        <v>0</v>
      </c>
      <c r="S62" s="34">
        <f>SUM(S63:S63)</f>
        <v>0</v>
      </c>
      <c r="T62" s="35">
        <f aca="true" t="shared" si="32" ref="T62:Z62">T63</f>
        <v>1003800</v>
      </c>
      <c r="U62" s="35">
        <f t="shared" si="32"/>
        <v>50109</v>
      </c>
      <c r="V62" s="36">
        <f t="shared" si="32"/>
        <v>1053909</v>
      </c>
      <c r="W62" s="35">
        <f t="shared" si="32"/>
        <v>367872</v>
      </c>
      <c r="X62" s="36">
        <f t="shared" si="32"/>
        <v>1421781</v>
      </c>
      <c r="Y62" s="36">
        <f t="shared" si="32"/>
        <v>1140128</v>
      </c>
      <c r="Z62" s="65">
        <f t="shared" si="32"/>
        <v>1140240</v>
      </c>
      <c r="AA62" s="71"/>
      <c r="AB62" s="72"/>
    </row>
    <row r="63" spans="1:28" ht="26.25">
      <c r="A63" s="16" t="s">
        <v>113</v>
      </c>
      <c r="B63" s="14" t="s">
        <v>114</v>
      </c>
      <c r="C63" s="3">
        <f t="shared" si="19"/>
        <v>0</v>
      </c>
      <c r="D63" s="39">
        <f>E63+F63+G63</f>
        <v>0</v>
      </c>
      <c r="E63" s="3"/>
      <c r="F63" s="3"/>
      <c r="G63" s="3"/>
      <c r="H63" s="34">
        <f t="shared" si="21"/>
        <v>0</v>
      </c>
      <c r="I63" s="3"/>
      <c r="J63" s="3"/>
      <c r="K63" s="3"/>
      <c r="L63" s="34">
        <f t="shared" si="22"/>
        <v>0</v>
      </c>
      <c r="M63" s="3"/>
      <c r="N63" s="3"/>
      <c r="O63" s="3"/>
      <c r="P63" s="34">
        <f t="shared" si="23"/>
        <v>0</v>
      </c>
      <c r="Q63" s="3"/>
      <c r="R63" s="3"/>
      <c r="S63" s="3"/>
      <c r="T63" s="35">
        <v>1003800</v>
      </c>
      <c r="U63" s="35">
        <v>50109</v>
      </c>
      <c r="V63" s="36">
        <f>T63+U63</f>
        <v>1053909</v>
      </c>
      <c r="W63" s="35">
        <f>199400+168472</f>
        <v>367872</v>
      </c>
      <c r="X63" s="36">
        <f>V63+W63</f>
        <v>1421781</v>
      </c>
      <c r="Y63" s="36">
        <f>1137800+2328</f>
        <v>1140128</v>
      </c>
      <c r="Z63" s="65">
        <f>1137800+2440</f>
        <v>1140240</v>
      </c>
      <c r="AA63" s="71"/>
      <c r="AB63" s="72"/>
    </row>
    <row r="64" spans="1:28" ht="14.25">
      <c r="A64" s="48" t="s">
        <v>115</v>
      </c>
      <c r="B64" s="7" t="s">
        <v>116</v>
      </c>
      <c r="C64" s="34">
        <f>D64+H64+L64+P64</f>
        <v>0</v>
      </c>
      <c r="D64" s="34">
        <f>E64+F64+G64</f>
        <v>0</v>
      </c>
      <c r="E64" s="34">
        <f>SUM(E65:E65)</f>
        <v>0</v>
      </c>
      <c r="F64" s="34">
        <f>SUM(F65:F65)</f>
        <v>0</v>
      </c>
      <c r="G64" s="34">
        <f>SUM(G65:G65)</f>
        <v>0</v>
      </c>
      <c r="H64" s="34">
        <f t="shared" si="21"/>
        <v>0</v>
      </c>
      <c r="I64" s="34">
        <f>SUM(I65:I65)</f>
        <v>0</v>
      </c>
      <c r="J64" s="34">
        <f>SUM(J65:J65)</f>
        <v>0</v>
      </c>
      <c r="K64" s="34">
        <f>SUM(K65:K65)</f>
        <v>0</v>
      </c>
      <c r="L64" s="34">
        <f t="shared" si="22"/>
        <v>0</v>
      </c>
      <c r="M64" s="34">
        <f>SUM(M65:M65)</f>
        <v>0</v>
      </c>
      <c r="N64" s="34">
        <f>SUM(N65:N65)</f>
        <v>0</v>
      </c>
      <c r="O64" s="34">
        <f>SUM(O65:O65)</f>
        <v>0</v>
      </c>
      <c r="P64" s="34">
        <f t="shared" si="23"/>
        <v>0</v>
      </c>
      <c r="Q64" s="34">
        <f>SUM(Q65:Q65)</f>
        <v>0</v>
      </c>
      <c r="R64" s="34">
        <f>SUM(R65:R65)</f>
        <v>0</v>
      </c>
      <c r="S64" s="34">
        <f>SUM(S65:S65)</f>
        <v>0</v>
      </c>
      <c r="T64" s="35">
        <f aca="true" t="shared" si="33" ref="T64:Z64">T65</f>
        <v>0</v>
      </c>
      <c r="U64" s="35">
        <f t="shared" si="33"/>
        <v>0</v>
      </c>
      <c r="V64" s="36">
        <f t="shared" si="33"/>
        <v>0</v>
      </c>
      <c r="W64" s="35">
        <f t="shared" si="33"/>
        <v>0</v>
      </c>
      <c r="X64" s="36">
        <f t="shared" si="33"/>
        <v>0</v>
      </c>
      <c r="Y64" s="36">
        <f t="shared" si="33"/>
        <v>0</v>
      </c>
      <c r="Z64" s="65">
        <f t="shared" si="33"/>
        <v>0</v>
      </c>
      <c r="AA64" s="71"/>
      <c r="AB64" s="72"/>
    </row>
    <row r="65" spans="1:28" ht="26.25">
      <c r="A65" s="49" t="s">
        <v>117</v>
      </c>
      <c r="B65" s="50" t="s">
        <v>118</v>
      </c>
      <c r="C65" s="3">
        <f>D65+H65+L65+P65</f>
        <v>0</v>
      </c>
      <c r="D65" s="39">
        <f>E65+F65+G65</f>
        <v>0</v>
      </c>
      <c r="E65" s="3"/>
      <c r="F65" s="3"/>
      <c r="G65" s="3"/>
      <c r="H65" s="34">
        <f t="shared" si="21"/>
        <v>0</v>
      </c>
      <c r="I65" s="3"/>
      <c r="J65" s="3"/>
      <c r="K65" s="3"/>
      <c r="L65" s="34">
        <f t="shared" si="22"/>
        <v>0</v>
      </c>
      <c r="M65" s="3"/>
      <c r="N65" s="3"/>
      <c r="O65" s="3"/>
      <c r="P65" s="34">
        <f t="shared" si="23"/>
        <v>0</v>
      </c>
      <c r="Q65" s="3"/>
      <c r="R65" s="3"/>
      <c r="S65" s="3"/>
      <c r="T65" s="35"/>
      <c r="U65" s="35"/>
      <c r="V65" s="36">
        <f>T65+U65</f>
        <v>0</v>
      </c>
      <c r="W65" s="35"/>
      <c r="X65" s="36">
        <f>V65+W65</f>
        <v>0</v>
      </c>
      <c r="Y65" s="36"/>
      <c r="Z65" s="65"/>
      <c r="AA65" s="71"/>
      <c r="AB65" s="72"/>
    </row>
    <row r="66" spans="1:28" ht="13.5" customHeight="1">
      <c r="A66" s="5"/>
      <c r="B66" s="9" t="s">
        <v>119</v>
      </c>
      <c r="C66" s="51">
        <f>D66+H66+L66+P66</f>
        <v>0</v>
      </c>
      <c r="D66" s="52">
        <f>E66+F66+G66</f>
        <v>0</v>
      </c>
      <c r="E66" s="52">
        <f>E13+E47</f>
        <v>0</v>
      </c>
      <c r="F66" s="52">
        <f>F13+F47</f>
        <v>0</v>
      </c>
      <c r="G66" s="52">
        <f>G13+G47</f>
        <v>0</v>
      </c>
      <c r="H66" s="52">
        <f t="shared" si="21"/>
        <v>0</v>
      </c>
      <c r="I66" s="52">
        <f>I13+I47</f>
        <v>0</v>
      </c>
      <c r="J66" s="52">
        <f>J13+J47</f>
        <v>0</v>
      </c>
      <c r="K66" s="52">
        <f>K13+K47</f>
        <v>0</v>
      </c>
      <c r="L66" s="52">
        <f t="shared" si="22"/>
        <v>0</v>
      </c>
      <c r="M66" s="52">
        <f>M13+M47</f>
        <v>0</v>
      </c>
      <c r="N66" s="52">
        <f>N13+N47</f>
        <v>0</v>
      </c>
      <c r="O66" s="52">
        <f>O13+O47</f>
        <v>0</v>
      </c>
      <c r="P66" s="52">
        <f t="shared" si="23"/>
        <v>0</v>
      </c>
      <c r="Q66" s="52">
        <f>Q13+Q47</f>
        <v>0</v>
      </c>
      <c r="R66" s="52">
        <f>R13+R47</f>
        <v>0</v>
      </c>
      <c r="S66" s="52">
        <f>S13+S47</f>
        <v>0</v>
      </c>
      <c r="T66" s="35">
        <f aca="true" t="shared" si="34" ref="T66:Z66">T47+T13</f>
        <v>31076600</v>
      </c>
      <c r="U66" s="35">
        <f t="shared" si="34"/>
        <v>16518088.27</v>
      </c>
      <c r="V66" s="36">
        <f t="shared" si="34"/>
        <v>47594688.269999996</v>
      </c>
      <c r="W66" s="35">
        <f t="shared" si="34"/>
        <v>31260347.33</v>
      </c>
      <c r="X66" s="36">
        <f t="shared" si="34"/>
        <v>78855035.6</v>
      </c>
      <c r="Y66" s="36">
        <f t="shared" si="34"/>
        <v>24762428</v>
      </c>
      <c r="Z66" s="65">
        <f t="shared" si="34"/>
        <v>24425840</v>
      </c>
      <c r="AA66" s="71">
        <f>X66-'[1]Лист1'!$O$150</f>
        <v>-182552.6700000167</v>
      </c>
      <c r="AB66" s="72"/>
    </row>
    <row r="67" spans="2:28" ht="14.25" hidden="1">
      <c r="B67" s="53" t="s">
        <v>124</v>
      </c>
      <c r="T67" s="54">
        <f>T66-T53-T54-T55</f>
        <v>22819000</v>
      </c>
      <c r="U67" s="54"/>
      <c r="V67" s="55"/>
      <c r="W67" s="54"/>
      <c r="X67" s="55"/>
      <c r="Y67" s="55">
        <f>Y66-Y53-Y54-Y55</f>
        <v>20694728</v>
      </c>
      <c r="Z67" s="55">
        <f>Z66-Z53-Z54-Z55</f>
        <v>20714140</v>
      </c>
      <c r="AA67" s="77"/>
      <c r="AB67" s="78"/>
    </row>
    <row r="68" spans="2:28" ht="14.25" hidden="1">
      <c r="B68" s="27" t="s">
        <v>125</v>
      </c>
      <c r="C68" s="56">
        <f>E66+F66+G66+I66+J66+K66+M66+N66+O66+Q66+R66+S66</f>
        <v>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57"/>
      <c r="V68" s="58"/>
      <c r="W68" s="57"/>
      <c r="X68" s="58"/>
      <c r="Y68" s="58">
        <f>Y66*2.5%</f>
        <v>619060.7000000001</v>
      </c>
      <c r="Z68" s="68">
        <f>Z66*5%</f>
        <v>1221292</v>
      </c>
      <c r="AA68" s="79"/>
      <c r="AB68" s="80"/>
    </row>
    <row r="69" spans="2:28" ht="14.25" hidden="1">
      <c r="B69" s="59" t="s">
        <v>128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>
        <f>T66-T13</f>
        <v>29890600</v>
      </c>
      <c r="U69" s="57"/>
      <c r="V69" s="58"/>
      <c r="W69" s="57"/>
      <c r="X69" s="58"/>
      <c r="Y69" s="58">
        <f>Y66-Y13</f>
        <v>23603428</v>
      </c>
      <c r="Z69" s="68">
        <f>Z66-Z13</f>
        <v>23252840</v>
      </c>
      <c r="AA69" s="79"/>
      <c r="AB69" s="80"/>
    </row>
    <row r="70" spans="2:28" ht="14.25" hidden="1">
      <c r="B70" s="59" t="s">
        <v>129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>
        <f>T66-T53</f>
        <v>25314700</v>
      </c>
      <c r="U70" s="57"/>
      <c r="V70" s="58"/>
      <c r="W70" s="57"/>
      <c r="X70" s="58"/>
      <c r="Y70" s="58">
        <f>Y66-Y53</f>
        <v>23315428</v>
      </c>
      <c r="Z70" s="68">
        <f>Z66-Z53</f>
        <v>23466840</v>
      </c>
      <c r="AA70" s="79"/>
      <c r="AB70" s="80"/>
    </row>
    <row r="71" spans="2:28" ht="14.25" hidden="1">
      <c r="B71" s="59" t="s">
        <v>130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7">
        <f>T70-T68</f>
        <v>25314700</v>
      </c>
      <c r="U71" s="57"/>
      <c r="V71" s="58"/>
      <c r="W71" s="57"/>
      <c r="X71" s="58"/>
      <c r="Y71" s="58">
        <f>Y70-Y68</f>
        <v>22696367.3</v>
      </c>
      <c r="Z71" s="68">
        <f>Z70-Z68</f>
        <v>22245548</v>
      </c>
      <c r="AA71" s="79"/>
      <c r="AB71" s="80"/>
    </row>
    <row r="72" spans="20:28" ht="14.25">
      <c r="T72" s="54"/>
      <c r="U72" s="54"/>
      <c r="V72" s="55"/>
      <c r="W72" s="54"/>
      <c r="X72" s="55"/>
      <c r="Y72" s="55"/>
      <c r="Z72" s="55"/>
      <c r="AA72" s="77"/>
      <c r="AB72" s="78"/>
    </row>
    <row r="73" spans="20:28" ht="0.75" customHeight="1">
      <c r="T73" s="54"/>
      <c r="U73" s="54"/>
      <c r="V73" s="55"/>
      <c r="W73" s="54"/>
      <c r="X73" s="55"/>
      <c r="Y73" s="55"/>
      <c r="Z73" s="55"/>
      <c r="AA73" s="77"/>
      <c r="AB73" s="78"/>
    </row>
    <row r="74" spans="20:28" ht="15" hidden="1">
      <c r="T74" s="54"/>
      <c r="U74" s="54"/>
      <c r="V74" s="60"/>
      <c r="W74" s="54"/>
      <c r="X74" s="60"/>
      <c r="Y74" s="61"/>
      <c r="Z74" s="61"/>
      <c r="AA74" s="77"/>
      <c r="AB74" s="81"/>
    </row>
    <row r="75" spans="20:28" ht="14.25" hidden="1">
      <c r="T75" s="54"/>
      <c r="U75" s="54"/>
      <c r="V75" s="61"/>
      <c r="W75" s="54"/>
      <c r="X75" s="61"/>
      <c r="Y75" s="61"/>
      <c r="Z75" s="61"/>
      <c r="AA75" s="77"/>
      <c r="AB75" s="82"/>
    </row>
    <row r="76" spans="20:28" ht="14.25" hidden="1">
      <c r="T76" s="54"/>
      <c r="U76" s="54"/>
      <c r="V76" s="61"/>
      <c r="W76" s="54"/>
      <c r="X76" s="61"/>
      <c r="Y76" s="62">
        <f>36137069.33-V76-71468</f>
        <v>36065601.33</v>
      </c>
      <c r="Z76" s="61"/>
      <c r="AA76" s="77"/>
      <c r="AB76" s="82"/>
    </row>
    <row r="77" spans="20:28" ht="14.25" hidden="1">
      <c r="T77" s="54"/>
      <c r="U77" s="54"/>
      <c r="V77" s="61"/>
      <c r="W77" s="54"/>
      <c r="X77" s="61"/>
      <c r="Y77" s="61"/>
      <c r="Z77" s="61"/>
      <c r="AA77" s="77"/>
      <c r="AB77" s="82"/>
    </row>
    <row r="78" spans="20:28" ht="14.25">
      <c r="T78" s="54"/>
      <c r="U78" s="54"/>
      <c r="V78" s="61"/>
      <c r="W78" s="54"/>
      <c r="X78" s="61"/>
      <c r="Y78" s="61"/>
      <c r="Z78" s="61"/>
      <c r="AA78" s="77"/>
      <c r="AB78" s="82"/>
    </row>
    <row r="79" spans="20:28" ht="14.25">
      <c r="T79" s="54"/>
      <c r="U79" s="54"/>
      <c r="V79" s="61"/>
      <c r="W79" s="54"/>
      <c r="X79" s="61"/>
      <c r="Y79" s="61"/>
      <c r="Z79" s="61"/>
      <c r="AA79" s="77"/>
      <c r="AB79" s="82"/>
    </row>
    <row r="80" spans="20:28" ht="14.25">
      <c r="T80" s="54"/>
      <c r="U80" s="54"/>
      <c r="V80" s="61"/>
      <c r="W80" s="54"/>
      <c r="X80" s="61"/>
      <c r="Y80" s="61"/>
      <c r="Z80" s="61"/>
      <c r="AA80" s="77"/>
      <c r="AB80" s="82"/>
    </row>
    <row r="81" spans="20:28" ht="14.25">
      <c r="T81" s="54"/>
      <c r="U81" s="54"/>
      <c r="V81" s="61"/>
      <c r="W81" s="54"/>
      <c r="X81" s="61"/>
      <c r="Y81" s="61"/>
      <c r="Z81" s="61"/>
      <c r="AA81" s="77"/>
      <c r="AB81" s="82"/>
    </row>
    <row r="82" spans="20:28" ht="14.25">
      <c r="T82" s="54"/>
      <c r="U82" s="54"/>
      <c r="V82" s="61"/>
      <c r="W82" s="54"/>
      <c r="X82" s="61"/>
      <c r="Y82" s="61"/>
      <c r="Z82" s="61"/>
      <c r="AA82" s="77"/>
      <c r="AB82" s="82"/>
    </row>
    <row r="83" spans="20:28" ht="14.25">
      <c r="T83" s="54"/>
      <c r="U83" s="54"/>
      <c r="V83" s="61"/>
      <c r="W83" s="54"/>
      <c r="X83" s="61"/>
      <c r="Y83" s="61"/>
      <c r="Z83" s="61"/>
      <c r="AA83" s="77"/>
      <c r="AB83" s="82"/>
    </row>
    <row r="84" spans="20:28" ht="14.25">
      <c r="T84" s="54"/>
      <c r="U84" s="54"/>
      <c r="V84" s="61"/>
      <c r="W84" s="54"/>
      <c r="X84" s="61"/>
      <c r="Y84" s="61"/>
      <c r="Z84" s="61"/>
      <c r="AA84" s="77"/>
      <c r="AB84" s="82"/>
    </row>
    <row r="85" spans="20:28" ht="14.25">
      <c r="T85" s="54"/>
      <c r="U85" s="54"/>
      <c r="V85" s="61"/>
      <c r="W85" s="54"/>
      <c r="X85" s="61"/>
      <c r="Y85" s="61"/>
      <c r="Z85" s="61"/>
      <c r="AA85" s="77"/>
      <c r="AB85" s="82"/>
    </row>
    <row r="86" spans="20:28" ht="14.25">
      <c r="T86" s="54"/>
      <c r="U86" s="54"/>
      <c r="V86" s="61"/>
      <c r="W86" s="54"/>
      <c r="X86" s="61"/>
      <c r="Y86" s="61"/>
      <c r="Z86" s="61"/>
      <c r="AA86" s="77"/>
      <c r="AB86" s="82"/>
    </row>
    <row r="87" spans="20:28" ht="14.25">
      <c r="T87" s="54"/>
      <c r="U87" s="54"/>
      <c r="V87" s="61"/>
      <c r="W87" s="54"/>
      <c r="X87" s="61"/>
      <c r="Y87" s="61"/>
      <c r="Z87" s="61"/>
      <c r="AA87" s="77"/>
      <c r="AB87" s="82"/>
    </row>
    <row r="88" spans="20:28" ht="14.25">
      <c r="T88" s="54"/>
      <c r="U88" s="54"/>
      <c r="V88" s="61"/>
      <c r="W88" s="54"/>
      <c r="X88" s="61"/>
      <c r="Y88" s="61"/>
      <c r="Z88" s="61"/>
      <c r="AA88" s="77"/>
      <c r="AB88" s="82"/>
    </row>
    <row r="89" spans="20:28" ht="14.25">
      <c r="T89" s="54"/>
      <c r="U89" s="54"/>
      <c r="V89" s="61"/>
      <c r="W89" s="54"/>
      <c r="X89" s="61"/>
      <c r="Y89" s="61"/>
      <c r="Z89" s="61"/>
      <c r="AA89" s="77"/>
      <c r="AB89" s="82"/>
    </row>
    <row r="90" spans="22:28" ht="14.25">
      <c r="V90" s="61"/>
      <c r="X90" s="61"/>
      <c r="Y90" s="61"/>
      <c r="Z90" s="61"/>
      <c r="AB90" s="82"/>
    </row>
    <row r="91" spans="22:28" ht="14.25">
      <c r="V91" s="61"/>
      <c r="X91" s="61"/>
      <c r="Y91" s="61"/>
      <c r="Z91" s="61"/>
      <c r="AB91" s="82"/>
    </row>
    <row r="92" spans="22:28" ht="14.25">
      <c r="V92" s="61"/>
      <c r="X92" s="61"/>
      <c r="Y92" s="61"/>
      <c r="Z92" s="61"/>
      <c r="AB92" s="82"/>
    </row>
    <row r="93" spans="22:28" ht="14.25">
      <c r="V93" s="61"/>
      <c r="X93" s="61"/>
      <c r="Y93" s="61"/>
      <c r="Z93" s="61"/>
      <c r="AB93" s="82"/>
    </row>
    <row r="94" spans="22:28" ht="14.25">
      <c r="V94" s="61"/>
      <c r="X94" s="61"/>
      <c r="Y94" s="61"/>
      <c r="Z94" s="61"/>
      <c r="AB94" s="82"/>
    </row>
    <row r="95" spans="22:28" ht="14.25">
      <c r="V95" s="61"/>
      <c r="W95" s="61"/>
      <c r="X95" s="61"/>
      <c r="Y95" s="61"/>
      <c r="Z95" s="61"/>
      <c r="AB95" s="82"/>
    </row>
    <row r="96" spans="22:28" ht="14.25">
      <c r="V96" s="61"/>
      <c r="W96" s="61"/>
      <c r="X96" s="61"/>
      <c r="Y96" s="61"/>
      <c r="Z96" s="61"/>
      <c r="AB96" s="82"/>
    </row>
    <row r="97" spans="22:28" ht="14.25">
      <c r="V97" s="61"/>
      <c r="W97" s="61"/>
      <c r="X97" s="61"/>
      <c r="Y97" s="61"/>
      <c r="Z97" s="61"/>
      <c r="AB97" s="82"/>
    </row>
    <row r="98" spans="22:28" ht="14.25">
      <c r="V98" s="61"/>
      <c r="W98" s="61"/>
      <c r="X98" s="61"/>
      <c r="Y98" s="61"/>
      <c r="Z98" s="61"/>
      <c r="AB98" s="82"/>
    </row>
    <row r="99" spans="22:28" ht="14.25">
      <c r="V99" s="61"/>
      <c r="W99" s="61"/>
      <c r="X99" s="61"/>
      <c r="Y99" s="61"/>
      <c r="Z99" s="61"/>
      <c r="AB99" s="82"/>
    </row>
    <row r="100" spans="22:28" ht="14.25">
      <c r="V100" s="61"/>
      <c r="W100" s="61"/>
      <c r="X100" s="61"/>
      <c r="Y100" s="61"/>
      <c r="Z100" s="61"/>
      <c r="AB100" s="82"/>
    </row>
    <row r="101" spans="22:28" ht="14.25">
      <c r="V101" s="61"/>
      <c r="W101" s="61"/>
      <c r="X101" s="61"/>
      <c r="Y101" s="61"/>
      <c r="Z101" s="61"/>
      <c r="AB101" s="82"/>
    </row>
    <row r="102" spans="22:28" ht="14.25">
      <c r="V102" s="61"/>
      <c r="W102" s="61"/>
      <c r="X102" s="61"/>
      <c r="Y102" s="61"/>
      <c r="Z102" s="61"/>
      <c r="AB102" s="82"/>
    </row>
    <row r="103" spans="22:26" ht="14.25">
      <c r="V103" s="61"/>
      <c r="W103" s="61"/>
      <c r="X103" s="61"/>
      <c r="Y103" s="61"/>
      <c r="Z103" s="61"/>
    </row>
    <row r="104" spans="22:26" ht="14.25">
      <c r="V104" s="61"/>
      <c r="W104" s="61"/>
      <c r="X104" s="61"/>
      <c r="Y104" s="61"/>
      <c r="Z104" s="61"/>
    </row>
    <row r="105" spans="22:26" ht="14.25">
      <c r="V105" s="61"/>
      <c r="W105" s="61"/>
      <c r="X105" s="61"/>
      <c r="Y105" s="61"/>
      <c r="Z105" s="61"/>
    </row>
    <row r="106" spans="22:26" ht="14.25">
      <c r="V106" s="61"/>
      <c r="W106" s="61"/>
      <c r="X106" s="61"/>
      <c r="Y106" s="61"/>
      <c r="Z106" s="61"/>
    </row>
    <row r="107" spans="22:26" ht="14.25">
      <c r="V107" s="61"/>
      <c r="W107" s="61"/>
      <c r="X107" s="61"/>
      <c r="Y107" s="61"/>
      <c r="Z107" s="61"/>
    </row>
    <row r="108" spans="22:26" ht="14.25">
      <c r="V108" s="61"/>
      <c r="W108" s="61"/>
      <c r="X108" s="61"/>
      <c r="Y108" s="61"/>
      <c r="Z108" s="61"/>
    </row>
    <row r="109" spans="22:26" ht="14.25">
      <c r="V109" s="61"/>
      <c r="W109" s="61"/>
      <c r="X109" s="61"/>
      <c r="Y109" s="61"/>
      <c r="Z109" s="61"/>
    </row>
    <row r="110" spans="22:26" ht="14.25">
      <c r="V110" s="61"/>
      <c r="W110" s="61"/>
      <c r="X110" s="61"/>
      <c r="Y110" s="61"/>
      <c r="Z110" s="61"/>
    </row>
    <row r="111" spans="22:26" ht="14.25">
      <c r="V111" s="61"/>
      <c r="W111" s="61"/>
      <c r="X111" s="61"/>
      <c r="Y111" s="61"/>
      <c r="Z111" s="61"/>
    </row>
    <row r="112" spans="22:26" ht="14.25">
      <c r="V112" s="61"/>
      <c r="W112" s="61"/>
      <c r="X112" s="61"/>
      <c r="Y112" s="61"/>
      <c r="Z112" s="61"/>
    </row>
    <row r="113" spans="22:26" ht="14.25">
      <c r="V113" s="61"/>
      <c r="W113" s="61"/>
      <c r="X113" s="61"/>
      <c r="Y113" s="61"/>
      <c r="Z113" s="61"/>
    </row>
    <row r="114" spans="22:26" ht="14.25">
      <c r="V114" s="61"/>
      <c r="W114" s="61"/>
      <c r="X114" s="61"/>
      <c r="Y114" s="61"/>
      <c r="Z114" s="61"/>
    </row>
  </sheetData>
  <sheetProtection/>
  <mergeCells count="36">
    <mergeCell ref="AA8:AA11"/>
    <mergeCell ref="AB8:AB11"/>
    <mergeCell ref="W8:W11"/>
    <mergeCell ref="X8:X11"/>
    <mergeCell ref="Z8:Z11"/>
    <mergeCell ref="A2:S2"/>
    <mergeCell ref="A4:S4"/>
    <mergeCell ref="A6:P6"/>
    <mergeCell ref="R6:S6"/>
    <mergeCell ref="A3:Z3"/>
    <mergeCell ref="A5:Z5"/>
    <mergeCell ref="Y6:Z6"/>
    <mergeCell ref="A8:A11"/>
    <mergeCell ref="B8:B11"/>
    <mergeCell ref="C8:C11"/>
    <mergeCell ref="D8:S8"/>
    <mergeCell ref="H9:H11"/>
    <mergeCell ref="I9:I11"/>
    <mergeCell ref="D9:D11"/>
    <mergeCell ref="E9:E11"/>
    <mergeCell ref="F9:F11"/>
    <mergeCell ref="G9:G11"/>
    <mergeCell ref="T8:T11"/>
    <mergeCell ref="Y8:Y11"/>
    <mergeCell ref="J9:J11"/>
    <mergeCell ref="K9:K11"/>
    <mergeCell ref="L9:L11"/>
    <mergeCell ref="M9:M11"/>
    <mergeCell ref="U8:U11"/>
    <mergeCell ref="V8:V11"/>
    <mergeCell ref="P9:P11"/>
    <mergeCell ref="Q9:Q11"/>
    <mergeCell ref="N9:N11"/>
    <mergeCell ref="O9:O11"/>
    <mergeCell ref="R9:R11"/>
    <mergeCell ref="S9:S11"/>
  </mergeCells>
  <printOptions/>
  <pageMargins left="0.7086614173228347" right="0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Buh3</cp:lastModifiedBy>
  <cp:lastPrinted>2015-11-17T06:17:49Z</cp:lastPrinted>
  <dcterms:created xsi:type="dcterms:W3CDTF">2013-01-14T08:26:22Z</dcterms:created>
  <dcterms:modified xsi:type="dcterms:W3CDTF">2015-11-18T04:07:08Z</dcterms:modified>
  <cp:category/>
  <cp:version/>
  <cp:contentType/>
  <cp:contentStatus/>
</cp:coreProperties>
</file>