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352" windowHeight="7692" activeTab="0"/>
  </bookViews>
  <sheets>
    <sheet name="6" sheetId="1" r:id="rId1"/>
    <sheet name="7" sheetId="2" r:id="rId2"/>
    <sheet name="5 " sheetId="3" r:id="rId3"/>
    <sheet name="4" sheetId="4" r:id="rId4"/>
    <sheet name=" 8" sheetId="5" r:id="rId5"/>
  </sheets>
  <definedNames/>
  <calcPr fullCalcOnLoad="1" refMode="R1C1"/>
</workbook>
</file>

<file path=xl/sharedStrings.xml><?xml version="1.0" encoding="utf-8"?>
<sst xmlns="http://schemas.openxmlformats.org/spreadsheetml/2006/main" count="1068" uniqueCount="337">
  <si>
    <r>
      <t xml:space="preserve">Иные межбюджетные трансферты на создание условий для детельности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общественного порядка отдельных прав и законных интересов граждан, межнационального согласия и антинаркотической  деятельности в Ханты-Мансийском автономном округе-Югре в 2014-2020 годах" </t>
    </r>
    <r>
      <rPr>
        <sz val="8.1"/>
        <rFont val="Times New Roman"/>
        <family val="1"/>
      </rPr>
      <t>в рамках муниципальной  программы «Профилактика правонарушений в сфере общественного порядка в сельском поселении Покур на 2014-2020 годы»</t>
    </r>
  </si>
  <si>
    <r>
      <t>Статья 184.1.</t>
    </r>
    <r>
      <rPr>
        <b/>
        <sz val="7"/>
        <rFont val="Arial"/>
        <family val="2"/>
      </rPr>
      <t xml:space="preserve"> Общие положенияобщий объем условно утверждаемых (утвержденных) расходов в случае утверждения бюджета на очередной финансовый год и плановый период на первый год планового периода в объеме не </t>
    </r>
    <r>
      <rPr>
        <b/>
        <sz val="9"/>
        <rFont val="Arial"/>
        <family val="2"/>
      </rPr>
      <t>менее 2,5 проце</t>
    </r>
    <r>
      <rPr>
        <b/>
        <sz val="10"/>
        <rFont val="Arial"/>
        <family val="2"/>
      </rPr>
      <t>нта</t>
    </r>
    <r>
      <rPr>
        <b/>
        <sz val="7"/>
        <rFont val="Arial"/>
        <family val="2"/>
      </rPr>
      <t xml:space="preserve"> общего объема расходов бюджета (без учета расходов бюджета, предусмотренных за счет межбюджетных трансфертов из других бюджетов бюджетной системы Российской Федерации, имеющих целевое назначение), на второй год планового периода в объеме  </t>
    </r>
    <r>
      <rPr>
        <b/>
        <sz val="8"/>
        <rFont val="Arial"/>
        <family val="2"/>
      </rPr>
      <t>не менее 5 процен</t>
    </r>
    <r>
      <rPr>
        <b/>
        <sz val="7"/>
        <rFont val="Arial"/>
        <family val="2"/>
      </rPr>
      <t xml:space="preserve">тов </t>
    </r>
    <r>
      <rPr>
        <b/>
        <sz val="6"/>
        <rFont val="Arial"/>
        <family val="2"/>
      </rPr>
      <t xml:space="preserve">общего объема расходов бюджета (без учета расходов бюджета, предусмотренных за счет межбюджетных трансфертов из других бюджетов бюджетной системы Российской Федерации, имеющих целевое назначение);
</t>
    </r>
    <r>
      <rPr>
        <b/>
        <sz val="7"/>
        <rFont val="Arial"/>
        <family val="2"/>
      </rPr>
      <t xml:space="preserve">
</t>
    </r>
  </si>
  <si>
    <t>На приобретение спортинвентаря</t>
  </si>
  <si>
    <t>изменения</t>
  </si>
  <si>
    <t xml:space="preserve"> 09.4.2100 </t>
  </si>
  <si>
    <t>Приложение 4 к решению</t>
  </si>
  <si>
    <t>Приложение 6  к решению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</si>
  <si>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2015-2017 годы"</t>
  </si>
  <si>
    <t>Расходы на реализацию мероприятий муниципальной программы «Обеспечение экологической безопасности в Нижневартовском районе в 2014-2020 годах» (МБТ) в рамках ведомственной программы "Мероприятия в области жилищно-коммунального хозяйства сельского поселения Покур на 2015-2017 годы"</t>
  </si>
  <si>
    <t>Приложение 3 к решению</t>
  </si>
  <si>
    <t>Приложение 2 к решению</t>
  </si>
  <si>
    <t>13.0.2100</t>
  </si>
  <si>
    <t>Оплата коммунальных услуг за 2014 год50+уборка снега с крыши26+опресовка 44+интернет 34+ обслуживание видеонаблюдения16+3Д Модель  51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</si>
  <si>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</si>
  <si>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</si>
  <si>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Расходы на реализацию мероприятий в рамках ведомственной целевой программы""Мероприятия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</si>
  <si>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Расходы на реализацию мероприятий в рамках ведомственной целевой программы"Мероприятия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</si>
  <si>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Расходы на реализацию мероприятий в рамках ведомственной целевой программы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</si>
  <si>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r>
      <t xml:space="preserve">отклонение 2014г минус 2015г                    </t>
    </r>
    <r>
      <rPr>
        <b/>
        <sz val="7"/>
        <rFont val="Arial"/>
        <family val="2"/>
      </rPr>
      <t xml:space="preserve">   - перерасход                                    + экономия</t>
    </r>
  </si>
  <si>
    <t xml:space="preserve">Ведомственная структура расходов бюджета поселения на 2015  год и плановый период 2016 и 2017 годов
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</si>
  <si>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2015 – 2017 годы"</t>
  </si>
  <si>
    <t>Ведомственая целевая программа «Организация бюджетного процесса в сельском поселения Покур на 2015-2017  годы».</t>
  </si>
  <si>
    <t>Расходы на реализацию мероприятий в рамках ведомственной программы  "Мероприятия в области информационно-коммуникационных технологий и связи сельского поселения Покур на 2015-2017 годы"</t>
  </si>
  <si>
    <t>Ведомственная целевая программа "Энергосбережение и повышение энергетической эффективности на территории сельского поселения Покур на 2015-2017 годы"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</si>
  <si>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сельского поселения Покур на 2015-2017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</si>
  <si>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на2015-2017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</si>
  <si>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2015-2017 годы"</t>
  </si>
  <si>
    <t>Ведомственная целевая программа "Развитие физической культуры и спорта в сельском поселении Покур на 2015-2017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</si>
  <si>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2015-2017 годы"</t>
  </si>
  <si>
    <t>0145407</t>
  </si>
  <si>
    <t>0145510</t>
  </si>
  <si>
    <t>0200059</t>
  </si>
  <si>
    <t>0202100</t>
  </si>
  <si>
    <t>0300000</t>
  </si>
  <si>
    <t>0302100</t>
  </si>
  <si>
    <t>0400000</t>
  </si>
  <si>
    <t>0402100</t>
  </si>
  <si>
    <t>0500000</t>
  </si>
  <si>
    <t>0510000</t>
  </si>
  <si>
    <t>0512100</t>
  </si>
  <si>
    <t>0515408</t>
  </si>
  <si>
    <t>0520000</t>
  </si>
  <si>
    <t>0520059</t>
  </si>
  <si>
    <t>0530000</t>
  </si>
  <si>
    <t>0532100</t>
  </si>
  <si>
    <t>0600000</t>
  </si>
  <si>
    <t>0600059</t>
  </si>
  <si>
    <t>0602100</t>
  </si>
  <si>
    <t>0602101</t>
  </si>
  <si>
    <t>0605424</t>
  </si>
  <si>
    <t>0700000</t>
  </si>
  <si>
    <t>55.0.0000</t>
  </si>
  <si>
    <t>54.0.0000</t>
  </si>
  <si>
    <t>56.0.0000</t>
  </si>
  <si>
    <t>КУЛЬТУРА, КИНЕМАТОГРАФИЯ</t>
  </si>
  <si>
    <t>58.0.0000</t>
  </si>
  <si>
    <t>59.0.0000</t>
  </si>
  <si>
    <t>57.0.0000</t>
  </si>
  <si>
    <t>Бюджет</t>
  </si>
  <si>
    <t>Коды</t>
  </si>
  <si>
    <t>ведомственной классификации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</si>
  <si>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</si>
  <si>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</si>
  <si>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</si>
  <si>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</si>
  <si>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</si>
  <si>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</si>
  <si>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</si>
  <si>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</si>
  <si>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</si>
  <si>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</si>
  <si>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</si>
  <si>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</si>
  <si>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</si>
  <si>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</si>
  <si>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</si>
  <si>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</si>
  <si>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</si>
  <si>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</si>
  <si>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</si>
  <si>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</si>
  <si>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Приложение 7</t>
  </si>
  <si>
    <t>к решению Совета депутатов</t>
  </si>
  <si>
    <t>от __________ 2007 года № ____</t>
  </si>
  <si>
    <t xml:space="preserve">Функционирование высшего должностного лица </t>
  </si>
  <si>
    <t>Условно утвержденные расходы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</si>
  <si>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</si>
  <si>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</si>
  <si>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</si>
  <si>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</si>
  <si>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</si>
  <si>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</si>
  <si>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</si>
  <si>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</si>
  <si>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</si>
  <si>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</si>
  <si>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</si>
  <si>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</si>
  <si>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</si>
  <si>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</si>
  <si>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</si>
  <si>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</si>
  <si>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</si>
  <si>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</si>
  <si>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 xml:space="preserve">                                                                                                  всего</t>
  </si>
  <si>
    <t>год</t>
  </si>
  <si>
    <t>Дотации поселениям   в расчете на 1 жителя  (1 часть  РФФПП)</t>
  </si>
  <si>
    <t>плановый период</t>
  </si>
  <si>
    <t>В том числе за счет регионального фонда компенсации</t>
  </si>
  <si>
    <t>Приложение 5  к решению</t>
  </si>
  <si>
    <t>от 16.12.2008года № 15</t>
  </si>
  <si>
    <t>Всего</t>
  </si>
  <si>
    <t>Жилищное хозяйство(пониж.коэф.)</t>
  </si>
  <si>
    <t>плюс 118</t>
  </si>
  <si>
    <t>плюс 200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</si>
  <si>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</si>
  <si>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</si>
  <si>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</si>
  <si>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</si>
  <si>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</si>
  <si>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</si>
  <si>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</si>
  <si>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</si>
  <si>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</si>
  <si>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</si>
  <si>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</si>
  <si>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</si>
  <si>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</si>
  <si>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</si>
  <si>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Жилищное хозяйство (подвоз воды 241)</t>
  </si>
  <si>
    <t>Коммунальное хозяйство</t>
  </si>
  <si>
    <t>Другие вопросы в области жилищно-коммунального хозяйства(ДОР.деят)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</si>
  <si>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</si>
  <si>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</si>
  <si>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</si>
  <si>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</si>
  <si>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</si>
  <si>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</si>
  <si>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</si>
  <si>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</si>
  <si>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</si>
  <si>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</si>
  <si>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2012 год после закл.сч.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</si>
  <si>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</si>
  <si>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</si>
  <si>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 (бти)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</si>
  <si>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</si>
  <si>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</si>
  <si>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</si>
  <si>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2015 год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</si>
  <si>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</si>
  <si>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</si>
  <si>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 xml:space="preserve"> ЦП"Обеспечение экологической безопасности в Нижневартовском районе  в 2012-2014годах"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</si>
  <si>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</si>
  <si>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</si>
  <si>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</si>
  <si>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</si>
  <si>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</si>
  <si>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</si>
  <si>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</si>
  <si>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</si>
  <si>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</si>
  <si>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</si>
  <si>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2016 год</t>
  </si>
  <si>
    <t>Фонд оплаты труда государственных (муниципальных) органов и взносы по обязательному социальному страхованию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</si>
  <si>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</si>
  <si>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</si>
  <si>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</si>
  <si>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>5300059</t>
  </si>
  <si>
    <t>Ведомственная целевая программа " Обеспечение реализации отдельных полномочий администрации с.п.Покур на 2014-2016годы"</t>
  </si>
  <si>
    <t>50.0.0000</t>
  </si>
  <si>
    <t>50.0.0201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</si>
  <si>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</si>
  <si>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</si>
  <si>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50.0.0240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</si>
  <si>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</si>
  <si>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</si>
  <si>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</si>
  <si>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с.п. Покур на 2014 – 2016 годы"</t>
  </si>
  <si>
    <t>Иные бюджетные ассигнования</t>
  </si>
  <si>
    <t>52.0.0704</t>
  </si>
  <si>
    <t>52.0.0000</t>
  </si>
  <si>
    <t>52.0.0999</t>
  </si>
  <si>
    <t>53.0.0000</t>
  </si>
  <si>
    <t>Расходы на выплаты персоналу казенных учреждений</t>
  </si>
  <si>
    <t>53.0.0059</t>
  </si>
  <si>
    <t>НАЦИОНАЛЬНАЯ ОБОРОНА</t>
  </si>
  <si>
    <t>ОБЩЕГОСУДАРСТВЕННЫЕ ВОПРОСЫ</t>
  </si>
  <si>
    <t>50.0.5118</t>
  </si>
  <si>
    <t>51.0.0000</t>
  </si>
  <si>
    <t>42.0.0000</t>
  </si>
  <si>
    <t>42.0.2101</t>
  </si>
  <si>
    <t>40.0.2101</t>
  </si>
  <si>
    <t>41.0.2100</t>
  </si>
  <si>
    <t>41.0.2101</t>
  </si>
  <si>
    <t>54.0.2100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</si>
  <si>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</si>
  <si>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</si>
  <si>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</si>
  <si>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56.0.2100</t>
  </si>
  <si>
    <t>57.0.2100</t>
  </si>
  <si>
    <t>ВР</t>
  </si>
  <si>
    <t>ЦСР</t>
  </si>
  <si>
    <t>0100000</t>
  </si>
  <si>
    <t>0110000</t>
  </si>
  <si>
    <t>0110059</t>
  </si>
  <si>
    <t>0112100</t>
  </si>
  <si>
    <t>0115502</t>
  </si>
  <si>
    <t>0115503</t>
  </si>
  <si>
    <t>0115504</t>
  </si>
  <si>
    <t>0115505</t>
  </si>
  <si>
    <t>0115506</t>
  </si>
  <si>
    <t>0115507</t>
  </si>
  <si>
    <t>0120000</t>
  </si>
  <si>
    <t>0122100</t>
  </si>
  <si>
    <t>0130000</t>
  </si>
  <si>
    <t>0132100</t>
  </si>
  <si>
    <t>0140000</t>
  </si>
  <si>
    <t>0142100</t>
  </si>
  <si>
    <t xml:space="preserve">        Сумма на год</t>
  </si>
  <si>
    <t>Приложение 5 к решению</t>
  </si>
  <si>
    <t>40.0.0000</t>
  </si>
  <si>
    <t>41.0.0000</t>
  </si>
  <si>
    <t>58.0.0059</t>
  </si>
  <si>
    <t>59.0.0059</t>
  </si>
  <si>
    <t>0710000</t>
  </si>
  <si>
    <t>0715514</t>
  </si>
  <si>
    <t>0720000</t>
  </si>
  <si>
    <t>0725514</t>
  </si>
  <si>
    <t>0730000</t>
  </si>
  <si>
    <t>0732100</t>
  </si>
  <si>
    <t>0735514</t>
  </si>
  <si>
    <t>0740000</t>
  </si>
  <si>
    <t>0745514</t>
  </si>
  <si>
    <t>0750000</t>
  </si>
  <si>
    <t>0755514</t>
  </si>
  <si>
    <t>00.0.0000</t>
  </si>
  <si>
    <t>Муниципальная программа"Развитие транспортной системы сельского поселения Покур на 2014-2020 годы"</t>
  </si>
  <si>
    <t>Расходы на реализацию мероприятий  в рамках муниципальной программы"Развитие транспортной системы сельского поселения Покур на 2014-2020 годы"</t>
  </si>
  <si>
    <t>В том числе за счет субвенций</t>
  </si>
  <si>
    <t>50.0.2100</t>
  </si>
  <si>
    <t>Функционирование высшего должностного лица субъекта Российской Федерации и муниципального образования</t>
  </si>
  <si>
    <t>Ведомственная целевая программа  "Обеспечение реализации отдельных  полномочий администрации сельского поселения Покур на 2014 – 2016 годы"</t>
  </si>
  <si>
    <t>Глава муниципального образования  расходы в рамках ведомственной целевой программы"Обеспечение реализации отдельных  полномочий администрации сельского поселения Покур на 2014 – 2016 годы"</t>
  </si>
  <si>
    <t>Ведомственная целевая программа "Обеспечение реализации отдельных  полномочий администрации сельского поселения Покур на 2014 – 2016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</si>
  <si>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</si>
  <si>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Муниципальная программа"Развитие транспортной системы сельского поселения Покур на 2014-2020годы»</t>
  </si>
  <si>
    <t>Софинансирование муниципальной программы"Развитие транспортной системы сельского поселения Покур на 2014-2020годы»</t>
  </si>
  <si>
    <t>42.0.5420</t>
  </si>
  <si>
    <t xml:space="preserve"> 55.0.0000 </t>
  </si>
  <si>
    <t>Фонд оплаты труда казенных учреждений и взносы по обязательному социальному страхованию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</si>
  <si>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</si>
  <si>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</si>
  <si>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</si>
  <si>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на реализацию мероприятий в рамках ведомственной целевой программы "Мероприятия в области жилищно-коммунального хозяйства сельского поселения Покур на 2014-2016 годы"</t>
  </si>
  <si>
    <t>51.0.2100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</si>
  <si>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</si>
  <si>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</si>
  <si>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</si>
  <si>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</si>
  <si>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Софинансирование расходов на реализацию мероприятий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</si>
  <si>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t>Софинансирование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</si>
  <si>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 xml:space="preserve"> 09.1.2100 </t>
  </si>
  <si>
    <t xml:space="preserve"> 09.1.0000 </t>
  </si>
  <si>
    <t xml:space="preserve"> 10.1.2100</t>
  </si>
  <si>
    <t xml:space="preserve"> 10.1.0000</t>
  </si>
  <si>
    <t>Сумма на 2015 год</t>
  </si>
  <si>
    <t>2017 год</t>
  </si>
  <si>
    <t>местные доходы</t>
  </si>
  <si>
    <t>МБТбюджет</t>
  </si>
  <si>
    <t>итого</t>
  </si>
  <si>
    <t>не хватает</t>
  </si>
  <si>
    <t>Объем межбюджетных трансфертов поселению из вышестоящих бюджетов на 2015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2016 и 2017 годов</t>
  </si>
  <si>
    <t>Ведомственная целевая программа  "Обеспечение реализации отдельных  полномочий администрации сельского поселения Покур на 2015 – 2017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</si>
  <si>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2015 – 2017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</si>
  <si>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 "Обеспечение реализации отдельных  полномочий администрации сельского поселения Покур на 2015 – 2017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</si>
  <si>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2015 – 2017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</si>
  <si>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2015 – 2017 годы"</t>
  </si>
  <si>
    <t>Ведомственая целевая программа «Организация бюджетного процесса в сельском поселения Покур на 2015-2017годы».</t>
  </si>
  <si>
    <t>Резервный фонд в рамках ведомственной целевой программы«Организация бюджетного процесса в сельском поселения Покур на 2015-2017годы».</t>
  </si>
  <si>
    <t>Условно утверждаемые расходы в рамках ведомственной целевой программы«Организация бюджетного процесса в сельском поселения Покур на 2015-2017годы».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</si>
  <si>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2015-2017 годы"</t>
  </si>
  <si>
    <t>Расходы на обеспечение деятельности учреждения, в рамках ведомственной целевой программы""Осуществление материально-технического обеспечения деятельности органов местного самоуправления сельского поселения Покур на 2015-2017 годы"</t>
  </si>
  <si>
    <t>Ведомственная целевая программа "Благоустройство и озеленение сельского поселения Покур на 2015-2017 годы"</t>
  </si>
  <si>
    <t>Ведомственная целевая программа "Энергосбережение и повышение энергетической эффективности на территории сельского поселения Покур на 2015–2017 годы."</t>
  </si>
  <si>
    <t>Расходы на реализацию мероприятий в рамках ведомственной целевой программы"Энергосбережение и повышение энергетической эффективности на территории сельского поселения Покур на 2015–2017 годы."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</si>
  <si>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2015-2017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</si>
  <si>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2015-2017 годы"</t>
  </si>
  <si>
    <t>Ведомственная целевая программа "Развитие физической культуры и спорта в сельском поселении Покур на 2015–2017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</si>
  <si>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2015–2017 годы"</t>
  </si>
  <si>
    <t>Ведомственная целевая программа "Мероприятия в области жилищно-коммунального хозяйства сельского поселения Покур на 2015-2017 годы"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</si>
  <si>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2015-2017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</si>
  <si>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2015-2017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</si>
  <si>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"Мероприятия в области жилищно-коммунального хозяйства сельского поселения Покур на 2015-2017 годы"</t>
  </si>
  <si>
    <t>Ведомственная целевая программа "Обеспечение реализации отдельных  полномочий администрации сельского поселения Покур на 2015 – 2017 годы"</t>
  </si>
  <si>
    <t>Расходы на реализацию мероприятий в рамках ведомственной программы "Благоустройство и озеленение сельского поселения Покур на 2015-2017 годы"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</si>
  <si>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сельского поселения Покур на 2015–2017 годы."</t>
  </si>
  <si>
    <t>Расходы на реализацию мероприятий в рамках ведомственной целевой программы  "Мероприятия в области жилищно-коммунального хозяйства сельского поселения Покур на 2015-2017 годы"</t>
  </si>
  <si>
    <t>Расходы на реализацию мероприятий в рамках ведомственной целевой программы"Мероприятия в области информационно-коммуникационных технологий и связи сельского поселения Покур на 2015-2017 годы"</t>
  </si>
  <si>
    <t>Расходы на обеспечение деятельности учреждения, в рамках ведомственной целевой программы"Осуществление материально-технического обеспечения деятельности органов местного самоуправления сельского поселения Покур на 2015-2017 годы"</t>
  </si>
  <si>
    <t>Ведомственая целевая программа «Организация бюджетного процесса в сельском поселения Покур на 2015-2017 годы».</t>
  </si>
  <si>
    <t>Ведомственная целевая программа"Обеспечение реализации отдельных  полномочий администрации сельского поселения Покур на 2015 – 2017 годы"</t>
  </si>
  <si>
    <t>з\пл МОП+ спорт</t>
  </si>
  <si>
    <t>в т.ч. страх. имущ</t>
  </si>
  <si>
    <t>МОП</t>
  </si>
  <si>
    <t>спорт</t>
  </si>
  <si>
    <t>Расчет зарплаты МОП и Спорт</t>
  </si>
  <si>
    <t xml:space="preserve">Распределение бюджетных ассигнований по разделам и подразделам классификации расходов бюджета на 2015 год и плановый период                                                              2016 и 2017 годов </t>
  </si>
  <si>
    <r>
      <t xml:space="preserve">повышение с </t>
    </r>
    <r>
      <rPr>
        <b/>
        <sz val="8.5"/>
        <rFont val="Arial"/>
        <family val="2"/>
      </rPr>
      <t>01.10.2015</t>
    </r>
  </si>
  <si>
    <t>40.0.5443</t>
  </si>
  <si>
    <t>вед</t>
  </si>
  <si>
    <t>мун</t>
  </si>
  <si>
    <t>Софинансирование расходов на реализацию мероприятий государственной программы "Реализация государственной политики в сфере общественного порядка отдельных прав и законных интересов граждан, межнационального согласия и антинаркотической  деятельности в Ханты-Мансийском автономном округе-Югре в 2014-2020 годах" 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</si>
  <si>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r>
      <t xml:space="preserve">Добровольные формирования - </t>
    </r>
    <r>
      <rPr>
        <b/>
        <u val="single"/>
        <sz val="8"/>
        <rFont val="Times New Roman"/>
        <family val="1"/>
      </rPr>
      <t>*.**.5443 «</t>
    </r>
    <r>
      <rPr>
        <sz val="8"/>
        <rFont val="Times New Roman"/>
        <family val="1"/>
      </rPr>
      <t xml:space="preserve">Иные межбюджетные трансферты 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  в рамках </t>
    </r>
    <r>
      <rPr>
        <b/>
        <u val="single"/>
        <sz val="8"/>
        <rFont val="Times New Roman"/>
        <family val="1"/>
      </rPr>
      <t>муниципальной программы «указываете программу поселения»</t>
    </r>
  </si>
  <si>
    <r>
      <t xml:space="preserve">ЗАГС - </t>
    </r>
    <r>
      <rPr>
        <b/>
        <u val="single"/>
        <sz val="8"/>
        <rFont val="Times New Roman"/>
        <family val="1"/>
      </rPr>
      <t>*.**.5931</t>
    </r>
    <r>
      <rPr>
        <sz val="8"/>
        <rFont val="Times New Roman"/>
        <family val="1"/>
      </rPr>
      <t xml:space="preserve"> «Осуществление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 -Мансийском автономном округе -Югре в 2014-2020 годах"(бюджет автономного округа),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</si>
  <si>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r>
      <t xml:space="preserve">ВУС - </t>
    </r>
    <r>
      <rPr>
        <b/>
        <u val="single"/>
        <sz val="8"/>
        <rFont val="Times New Roman"/>
        <family val="1"/>
      </rPr>
      <t xml:space="preserve">*.**.5118 </t>
    </r>
    <r>
      <rPr>
        <sz val="8"/>
        <rFont val="Times New Roman"/>
        <family val="1"/>
      </rPr>
      <t>«Осуществление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</t>
    </r>
    <r>
      <rPr>
        <b/>
        <i/>
        <sz val="8"/>
        <rFont val="Times New Roman"/>
        <family val="1"/>
      </rPr>
      <t>программа поселения</t>
    </r>
    <r>
      <rPr>
        <sz val="8"/>
        <rFont val="Times New Roman"/>
        <family val="1"/>
      </rPr>
      <t xml:space="preserve"> на 2015-2017 годы»;</t>
    </r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</si>
  <si>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 на 2015 – 2017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</si>
  <si>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 -Мансийском автономном округе -Югре в 2014-2020 годах, в рамках ведомственной целевой программы "Обеспечение реализации отдельных  полномочий администрации сельского поселения Покур на 2015 – 2017 годы"</t>
  </si>
  <si>
    <t>50.0.5931</t>
  </si>
  <si>
    <t>Ведомственная программа " Осуществление мер по гражданской обороне, пожарной безопасности и защите  от чрезвычайных ситуаций в сельском поселении Покур  на 2015 - 2017 годы"</t>
  </si>
  <si>
    <t>Расходы на реализацию мероприятий ведомственной программы  " Осуществление мер по гражданской обороне, пожарной безопасности и защите  от чрезвычайных ситуаций в сельском поселении Покур  на 2015 - 2017 годы"</t>
  </si>
  <si>
    <t>Ведомственная программа  " Осуществление мер по гражданской обороне, пожарной безопасности и защите  от чрезвычайных ситуаций в сельском поселении Покур  на 2015 - 2017 годы"</t>
  </si>
  <si>
    <t>Расходы на реализацию мероприятий в рамках ведомственной программы " Осуществление мер по гражданской обороне, пожарной безопасности и защите  от чрезвычайных ситуаций в сельском поселении Покур  на 2015 - 2017 годы"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</si>
  <si>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</si>
  <si>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</si>
  <si>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Расходы на реализацию мероприятий в рамках ведомственной программы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</si>
  <si>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</si>
  <si>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годы»,в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</si>
  <si>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"Мероприятия в области жилищно-коммунального хозяйства и эффективное использование межбюджетных трансфертов сельского поселения Покур на 2015-2017 годы"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</si>
  <si>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поселения на 2015 год и на плановый период 2016 и 2017 годов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</si>
  <si>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2015  год и плановый период 2016 и 2017 годов
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</si>
  <si>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</si>
  <si>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>Прочие мероприятия   органов местного самоуправления по ведомственной целевой программы  "Обеспечение реализации отдельных  полномочий администрации сельского поселения Покур на 2015 – 2017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</si>
  <si>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2015 – 2017 годы"</t>
  </si>
  <si>
    <t>от 06.03.2015 года № 3</t>
  </si>
  <si>
    <t xml:space="preserve"> </t>
  </si>
  <si>
    <t>от 06.03.2015года № 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</si>
</sst>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#,##0.0_р_.;[Red]\-#,##0.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"/>
    <numFmt numFmtId="184" formatCode="#,##0.000"/>
    <numFmt numFmtId="185" formatCode="#,##0.000_р_.;[Red]\-#,##0.000_р_."/>
    <numFmt numFmtId="186" formatCode="#,##0.0_ ;[Red]\-#,##0.0\ "/>
    <numFmt numFmtId="187" formatCode="#,##0.00_ ;[Red]\-#,##0.00\ "/>
    <numFmt numFmtId="188" formatCode="0.000"/>
    <numFmt numFmtId="189" formatCode="#,##0.0;[Red]\-#,##0.0"/>
    <numFmt numFmtId="190" formatCode="#,##0.0_);[Red]\(#,##0.0\)"/>
    <numFmt numFmtId="191" formatCode="0.000000"/>
    <numFmt numFmtId="192" formatCode="#,##0.0000"/>
    <numFmt numFmtId="193" formatCode="#,##0.00000"/>
    <numFmt numFmtId="194" formatCode="0.0000"/>
    <numFmt numFmtId="195" formatCode="0.00000"/>
    <numFmt numFmtId="196" formatCode="000.0"/>
    <numFmt numFmtId="197" formatCode="000.00"/>
    <numFmt numFmtId="198" formatCode="#,##0.00;[Red]\-#,##0.00"/>
    <numFmt numFmtId="199" formatCode="#,##0.000;[Red]\-#,##0.000"/>
  </numFmts>
  <fonts count="8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sz val="10.5"/>
      <name val="Times New Roman Cyr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4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8"/>
      <name val="Times New Roman Cyr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.5"/>
      <name val="Arial"/>
      <family val="2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name val="Arial Cyr"/>
      <family val="0"/>
    </font>
    <font>
      <sz val="8.1"/>
      <name val="Times New Roman"/>
      <family val="1"/>
    </font>
    <font>
      <b/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u val="single"/>
      <sz val="9.5"/>
      <name val="Arial Cyr"/>
      <family val="0"/>
    </font>
    <font>
      <i/>
      <sz val="9.5"/>
      <name val="Times New Roman"/>
      <family val="1"/>
    </font>
    <font>
      <b/>
      <i/>
      <sz val="9.5"/>
      <name val="Times New Roman"/>
      <family val="1"/>
    </font>
    <font>
      <sz val="9.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1" borderId="7" applyNumberFormat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916">
    <xf numFmtId="0" fontId="0" fillId="0" borderId="0" xfId="0" applyAlignment="1">
      <alignment/>
    </xf>
    <xf numFmtId="0" fontId="4" fillId="0" borderId="0" xfId="55" applyNumberFormat="1" applyFont="1" applyFill="1" applyAlignment="1" applyProtection="1">
      <alignment/>
      <protection hidden="1"/>
    </xf>
    <xf numFmtId="0" fontId="4" fillId="0" borderId="10" xfId="55" applyNumberFormat="1" applyFont="1" applyFill="1" applyBorder="1" applyAlignment="1" applyProtection="1">
      <alignment horizontal="centerContinuous"/>
      <protection hidden="1"/>
    </xf>
    <xf numFmtId="0" fontId="4" fillId="0" borderId="11" xfId="55" applyNumberFormat="1" applyFont="1" applyFill="1" applyBorder="1" applyAlignment="1" applyProtection="1">
      <alignment/>
      <protection hidden="1"/>
    </xf>
    <xf numFmtId="0" fontId="4" fillId="0" borderId="12" xfId="55" applyNumberFormat="1" applyFont="1" applyFill="1" applyBorder="1" applyAlignment="1" applyProtection="1">
      <alignment horizontal="center" vertical="top"/>
      <protection hidden="1"/>
    </xf>
    <xf numFmtId="0" fontId="4" fillId="0" borderId="13" xfId="55" applyNumberFormat="1" applyFont="1" applyFill="1" applyBorder="1" applyAlignment="1" applyProtection="1">
      <alignment horizontal="center"/>
      <protection hidden="1"/>
    </xf>
    <xf numFmtId="172" fontId="5" fillId="0" borderId="14" xfId="55" applyNumberFormat="1" applyFont="1" applyFill="1" applyBorder="1" applyAlignment="1" applyProtection="1">
      <alignment wrapText="1"/>
      <protection hidden="1"/>
    </xf>
    <xf numFmtId="172" fontId="5" fillId="0" borderId="15" xfId="55" applyNumberFormat="1" applyFont="1" applyFill="1" applyBorder="1" applyAlignment="1" applyProtection="1">
      <alignment/>
      <protection hidden="1"/>
    </xf>
    <xf numFmtId="172" fontId="4" fillId="0" borderId="14" xfId="55" applyNumberFormat="1" applyFont="1" applyFill="1" applyBorder="1" applyAlignment="1" applyProtection="1">
      <alignment wrapText="1"/>
      <protection hidden="1"/>
    </xf>
    <xf numFmtId="172" fontId="4" fillId="0" borderId="15" xfId="55" applyNumberFormat="1" applyFont="1" applyFill="1" applyBorder="1" applyAlignment="1" applyProtection="1">
      <alignment/>
      <protection hidden="1"/>
    </xf>
    <xf numFmtId="0" fontId="4" fillId="0" borderId="12" xfId="55" applyNumberFormat="1" applyFont="1" applyFill="1" applyBorder="1" applyAlignment="1" applyProtection="1">
      <alignment horizontal="center"/>
      <protection hidden="1"/>
    </xf>
    <xf numFmtId="172" fontId="4" fillId="0" borderId="15" xfId="55" applyNumberFormat="1" applyFont="1" applyFill="1" applyBorder="1" applyAlignment="1" applyProtection="1">
      <alignment wrapText="1"/>
      <protection hidden="1"/>
    </xf>
    <xf numFmtId="173" fontId="4" fillId="0" borderId="15" xfId="55" applyNumberFormat="1" applyFont="1" applyFill="1" applyBorder="1" applyAlignment="1" applyProtection="1">
      <alignment/>
      <protection hidden="1"/>
    </xf>
    <xf numFmtId="174" fontId="4" fillId="0" borderId="15" xfId="55" applyNumberFormat="1" applyFont="1" applyFill="1" applyBorder="1" applyAlignment="1" applyProtection="1">
      <alignment/>
      <protection hidden="1"/>
    </xf>
    <xf numFmtId="175" fontId="4" fillId="0" borderId="15" xfId="55" applyNumberFormat="1" applyFont="1" applyFill="1" applyBorder="1" applyAlignment="1" applyProtection="1">
      <alignment/>
      <protection hidden="1"/>
    </xf>
    <xf numFmtId="40" fontId="4" fillId="0" borderId="15" xfId="55" applyNumberFormat="1" applyFont="1" applyFill="1" applyBorder="1" applyAlignment="1" applyProtection="1">
      <alignment/>
      <protection hidden="1"/>
    </xf>
    <xf numFmtId="172" fontId="5" fillId="0" borderId="15" xfId="55" applyNumberFormat="1" applyFont="1" applyFill="1" applyBorder="1" applyAlignment="1" applyProtection="1">
      <alignment wrapText="1"/>
      <protection hidden="1"/>
    </xf>
    <xf numFmtId="173" fontId="5" fillId="0" borderId="15" xfId="55" applyNumberFormat="1" applyFont="1" applyFill="1" applyBorder="1" applyAlignment="1" applyProtection="1">
      <alignment/>
      <protection hidden="1"/>
    </xf>
    <xf numFmtId="174" fontId="5" fillId="0" borderId="15" xfId="55" applyNumberFormat="1" applyFont="1" applyFill="1" applyBorder="1" applyAlignment="1" applyProtection="1">
      <alignment/>
      <protection hidden="1"/>
    </xf>
    <xf numFmtId="175" fontId="5" fillId="0" borderId="15" xfId="55" applyNumberFormat="1" applyFont="1" applyFill="1" applyBorder="1" applyAlignment="1" applyProtection="1">
      <alignment/>
      <protection hidden="1"/>
    </xf>
    <xf numFmtId="40" fontId="5" fillId="0" borderId="15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Continuous"/>
      <protection hidden="1"/>
    </xf>
    <xf numFmtId="0" fontId="7" fillId="0" borderId="0" xfId="56" applyFont="1" applyProtection="1">
      <alignment/>
      <protection hidden="1"/>
    </xf>
    <xf numFmtId="0" fontId="7" fillId="0" borderId="0" xfId="56" applyFont="1">
      <alignment/>
      <protection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8" fillId="0" borderId="0" xfId="56" applyFont="1" applyProtection="1">
      <alignment/>
      <protection hidden="1"/>
    </xf>
    <xf numFmtId="0" fontId="8" fillId="0" borderId="0" xfId="56" applyFont="1">
      <alignment/>
      <protection/>
    </xf>
    <xf numFmtId="0" fontId="7" fillId="0" borderId="0" xfId="56" applyNumberFormat="1" applyFont="1" applyFill="1" applyBorder="1" applyAlignment="1" applyProtection="1">
      <alignment/>
      <protection hidden="1"/>
    </xf>
    <xf numFmtId="0" fontId="9" fillId="0" borderId="0" xfId="56" applyNumberFormat="1" applyFont="1" applyFill="1" applyBorder="1" applyAlignment="1" applyProtection="1">
      <alignment horizontal="centerContinuous"/>
      <protection hidden="1"/>
    </xf>
    <xf numFmtId="173" fontId="8" fillId="0" borderId="16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10" fillId="0" borderId="15" xfId="56" applyNumberFormat="1" applyFont="1" applyFill="1" applyBorder="1" applyAlignment="1" applyProtection="1">
      <alignment wrapText="1"/>
      <protection hidden="1"/>
    </xf>
    <xf numFmtId="173" fontId="12" fillId="0" borderId="15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8" fillId="0" borderId="15" xfId="56" applyNumberFormat="1" applyFont="1" applyFill="1" applyBorder="1" applyAlignment="1" applyProtection="1">
      <alignment wrapText="1"/>
      <protection hidden="1"/>
    </xf>
    <xf numFmtId="0" fontId="7" fillId="0" borderId="0" xfId="56" applyFont="1" applyAlignment="1">
      <alignment/>
      <protection/>
    </xf>
    <xf numFmtId="0" fontId="14" fillId="0" borderId="0" xfId="59" applyFont="1">
      <alignment/>
      <protection/>
    </xf>
    <xf numFmtId="0" fontId="14" fillId="0" borderId="0" xfId="59" applyFont="1" applyFill="1">
      <alignment/>
      <protection/>
    </xf>
    <xf numFmtId="176" fontId="4" fillId="0" borderId="17" xfId="55" applyNumberFormat="1" applyFont="1" applyFill="1" applyBorder="1" applyAlignment="1" applyProtection="1">
      <alignment/>
      <protection hidden="1"/>
    </xf>
    <xf numFmtId="176" fontId="5" fillId="0" borderId="17" xfId="55" applyNumberFormat="1" applyFont="1" applyFill="1" applyBorder="1" applyAlignment="1" applyProtection="1">
      <alignment/>
      <protection hidden="1"/>
    </xf>
    <xf numFmtId="176" fontId="7" fillId="0" borderId="0" xfId="56" applyNumberFormat="1" applyFont="1">
      <alignment/>
      <protection/>
    </xf>
    <xf numFmtId="4" fontId="7" fillId="0" borderId="0" xfId="56" applyNumberFormat="1" applyFont="1">
      <alignment/>
      <protection/>
    </xf>
    <xf numFmtId="0" fontId="10" fillId="0" borderId="16" xfId="56" applyNumberFormat="1" applyFont="1" applyFill="1" applyBorder="1" applyAlignment="1" applyProtection="1">
      <alignment horizontal="center" vertical="center"/>
      <protection hidden="1"/>
    </xf>
    <xf numFmtId="0" fontId="10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6" applyNumberFormat="1" applyFont="1" applyFill="1" applyBorder="1" applyAlignment="1" applyProtection="1">
      <alignment/>
      <protection hidden="1"/>
    </xf>
    <xf numFmtId="0" fontId="7" fillId="0" borderId="16" xfId="56" applyFont="1" applyBorder="1">
      <alignment/>
      <protection/>
    </xf>
    <xf numFmtId="0" fontId="10" fillId="0" borderId="18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1" xfId="56" applyFont="1" applyBorder="1">
      <alignment/>
      <protection/>
    </xf>
    <xf numFmtId="0" fontId="10" fillId="0" borderId="22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56" applyNumberFormat="1" applyFont="1" applyFill="1" applyBorder="1" applyAlignment="1" applyProtection="1">
      <alignment/>
      <protection hidden="1"/>
    </xf>
    <xf numFmtId="0" fontId="10" fillId="0" borderId="15" xfId="56" applyFont="1" applyBorder="1">
      <alignment/>
      <protection/>
    </xf>
    <xf numFmtId="0" fontId="10" fillId="0" borderId="19" xfId="56" applyNumberFormat="1" applyFont="1" applyFill="1" applyBorder="1" applyAlignment="1" applyProtection="1">
      <alignment horizontal="center" wrapText="1"/>
      <protection hidden="1"/>
    </xf>
    <xf numFmtId="0" fontId="10" fillId="0" borderId="16" xfId="56" applyNumberFormat="1" applyFont="1" applyFill="1" applyBorder="1" applyAlignment="1" applyProtection="1">
      <alignment horizontal="center" wrapText="1"/>
      <protection hidden="1"/>
    </xf>
    <xf numFmtId="0" fontId="14" fillId="0" borderId="24" xfId="59" applyFont="1" applyBorder="1">
      <alignment/>
      <protection/>
    </xf>
    <xf numFmtId="0" fontId="14" fillId="0" borderId="25" xfId="59" applyFont="1" applyFill="1" applyBorder="1" applyAlignment="1">
      <alignment horizontal="center" vertical="justify"/>
      <protection/>
    </xf>
    <xf numFmtId="0" fontId="14" fillId="0" borderId="26" xfId="59" applyFont="1" applyFill="1" applyBorder="1" applyAlignment="1">
      <alignment horizontal="center" vertical="justify"/>
      <protection/>
    </xf>
    <xf numFmtId="0" fontId="18" fillId="0" borderId="27" xfId="59" applyFont="1" applyBorder="1">
      <alignment/>
      <protection/>
    </xf>
    <xf numFmtId="176" fontId="18" fillId="0" borderId="28" xfId="0" applyNumberFormat="1" applyFont="1" applyBorder="1" applyAlignment="1">
      <alignment horizontal="center" vertical="center" wrapText="1"/>
    </xf>
    <xf numFmtId="176" fontId="18" fillId="0" borderId="28" xfId="0" applyNumberFormat="1" applyFont="1" applyBorder="1" applyAlignment="1">
      <alignment horizontal="center" vertical="center"/>
    </xf>
    <xf numFmtId="0" fontId="18" fillId="0" borderId="29" xfId="59" applyFont="1" applyBorder="1">
      <alignment/>
      <protection/>
    </xf>
    <xf numFmtId="0" fontId="18" fillId="0" borderId="28" xfId="59" applyFont="1" applyBorder="1">
      <alignment/>
      <protection/>
    </xf>
    <xf numFmtId="0" fontId="18" fillId="0" borderId="28" xfId="59" applyFont="1" applyBorder="1" applyAlignment="1">
      <alignment horizontal="center" vertical="center"/>
      <protection/>
    </xf>
    <xf numFmtId="0" fontId="18" fillId="0" borderId="26" xfId="59" applyFont="1" applyBorder="1">
      <alignment/>
      <protection/>
    </xf>
    <xf numFmtId="0" fontId="16" fillId="0" borderId="23" xfId="59" applyFont="1" applyBorder="1">
      <alignment/>
      <protection/>
    </xf>
    <xf numFmtId="0" fontId="16" fillId="0" borderId="30" xfId="59" applyFont="1" applyBorder="1">
      <alignment/>
      <protection/>
    </xf>
    <xf numFmtId="0" fontId="18" fillId="0" borderId="31" xfId="59" applyFont="1" applyFill="1" applyBorder="1" applyAlignment="1">
      <alignment horizontal="center"/>
      <protection/>
    </xf>
    <xf numFmtId="0" fontId="18" fillId="0" borderId="14" xfId="59" applyFont="1" applyBorder="1" applyAlignment="1">
      <alignment horizontal="center"/>
      <protection/>
    </xf>
    <xf numFmtId="0" fontId="18" fillId="0" borderId="15" xfId="59" applyFont="1" applyBorder="1" applyAlignment="1">
      <alignment horizontal="center"/>
      <protection/>
    </xf>
    <xf numFmtId="0" fontId="18" fillId="0" borderId="32" xfId="59" applyFont="1" applyFill="1" applyBorder="1" applyAlignment="1">
      <alignment horizontal="center"/>
      <protection/>
    </xf>
    <xf numFmtId="0" fontId="18" fillId="0" borderId="33" xfId="59" applyFont="1" applyBorder="1" applyAlignment="1">
      <alignment horizontal="center"/>
      <protection/>
    </xf>
    <xf numFmtId="0" fontId="4" fillId="0" borderId="13" xfId="55" applyNumberFormat="1" applyFont="1" applyFill="1" applyBorder="1" applyAlignment="1" applyProtection="1">
      <alignment/>
      <protection hidden="1"/>
    </xf>
    <xf numFmtId="0" fontId="4" fillId="0" borderId="12" xfId="55" applyNumberFormat="1" applyFont="1" applyFill="1" applyBorder="1" applyAlignment="1" applyProtection="1">
      <alignment/>
      <protection hidden="1"/>
    </xf>
    <xf numFmtId="40" fontId="4" fillId="0" borderId="17" xfId="55" applyNumberFormat="1" applyFont="1" applyFill="1" applyBorder="1" applyAlignment="1" applyProtection="1">
      <alignment/>
      <protection hidden="1"/>
    </xf>
    <xf numFmtId="40" fontId="5" fillId="0" borderId="17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" wrapText="1"/>
      <protection hidden="1"/>
    </xf>
    <xf numFmtId="0" fontId="4" fillId="0" borderId="34" xfId="55" applyNumberFormat="1" applyFont="1" applyFill="1" applyBorder="1" applyAlignment="1" applyProtection="1">
      <alignment horizontal="centerContinuous"/>
      <protection hidden="1"/>
    </xf>
    <xf numFmtId="0" fontId="4" fillId="0" borderId="20" xfId="55" applyNumberFormat="1" applyFont="1" applyFill="1" applyBorder="1" applyAlignment="1" applyProtection="1">
      <alignment horizontal="centerContinuous"/>
      <protection hidden="1"/>
    </xf>
    <xf numFmtId="0" fontId="4" fillId="0" borderId="21" xfId="55" applyNumberFormat="1" applyFont="1" applyFill="1" applyBorder="1" applyAlignment="1" applyProtection="1">
      <alignment horizontal="centerContinuous"/>
      <protection hidden="1"/>
    </xf>
    <xf numFmtId="0" fontId="4" fillId="0" borderId="23" xfId="55" applyNumberFormat="1" applyFont="1" applyFill="1" applyBorder="1" applyAlignment="1" applyProtection="1">
      <alignment horizontal="centerContinuous" vertical="top"/>
      <protection hidden="1"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0" xfId="56" applyNumberFormat="1" applyFont="1" applyFill="1" applyBorder="1" applyAlignment="1" applyProtection="1">
      <alignment wrapText="1"/>
      <protection hidden="1"/>
    </xf>
    <xf numFmtId="0" fontId="7" fillId="0" borderId="0" xfId="56" applyFont="1" applyBorder="1">
      <alignment/>
      <protection/>
    </xf>
    <xf numFmtId="0" fontId="15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176" fontId="10" fillId="0" borderId="0" xfId="58" applyNumberFormat="1" applyFont="1" applyFill="1" applyBorder="1" applyAlignment="1" applyProtection="1">
      <alignment/>
      <protection hidden="1"/>
    </xf>
    <xf numFmtId="176" fontId="10" fillId="0" borderId="0" xfId="56" applyNumberFormat="1" applyFont="1" applyFill="1" applyBorder="1" applyAlignment="1" applyProtection="1">
      <alignment/>
      <protection hidden="1"/>
    </xf>
    <xf numFmtId="173" fontId="8" fillId="0" borderId="0" xfId="56" applyNumberFormat="1" applyFont="1" applyFill="1" applyBorder="1" applyAlignment="1" applyProtection="1">
      <alignment wrapText="1"/>
      <protection hidden="1"/>
    </xf>
    <xf numFmtId="176" fontId="8" fillId="0" borderId="0" xfId="56" applyNumberFormat="1" applyFont="1" applyFill="1" applyBorder="1" applyAlignment="1" applyProtection="1">
      <alignment/>
      <protection hidden="1"/>
    </xf>
    <xf numFmtId="49" fontId="14" fillId="0" borderId="15" xfId="0" applyNumberFormat="1" applyFont="1" applyFill="1" applyBorder="1" applyAlignment="1">
      <alignment horizontal="right"/>
    </xf>
    <xf numFmtId="173" fontId="8" fillId="0" borderId="15" xfId="56" applyNumberFormat="1" applyFont="1" applyFill="1" applyBorder="1" applyAlignment="1" applyProtection="1">
      <alignment horizontal="right" wrapText="1"/>
      <protection hidden="1"/>
    </xf>
    <xf numFmtId="0" fontId="8" fillId="0" borderId="0" xfId="56" applyNumberFormat="1" applyFont="1" applyFill="1" applyBorder="1" applyAlignment="1" applyProtection="1">
      <alignment wrapText="1"/>
      <protection hidden="1"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15" xfId="56" applyNumberFormat="1" applyFont="1" applyFill="1" applyBorder="1" applyAlignment="1" applyProtection="1">
      <alignment wrapText="1"/>
      <protection hidden="1"/>
    </xf>
    <xf numFmtId="49" fontId="15" fillId="0" borderId="15" xfId="0" applyNumberFormat="1" applyFont="1" applyFill="1" applyBorder="1" applyAlignment="1">
      <alignment horizontal="right"/>
    </xf>
    <xf numFmtId="173" fontId="10" fillId="0" borderId="19" xfId="56" applyNumberFormat="1" applyFont="1" applyFill="1" applyBorder="1" applyAlignment="1" applyProtection="1">
      <alignment wrapText="1"/>
      <protection hidden="1"/>
    </xf>
    <xf numFmtId="172" fontId="23" fillId="0" borderId="14" xfId="55" applyNumberFormat="1" applyFont="1" applyFill="1" applyBorder="1" applyAlignment="1" applyProtection="1">
      <alignment wrapText="1"/>
      <protection hidden="1"/>
    </xf>
    <xf numFmtId="172" fontId="23" fillId="0" borderId="15" xfId="55" applyNumberFormat="1" applyFont="1" applyFill="1" applyBorder="1" applyAlignment="1" applyProtection="1">
      <alignment wrapText="1"/>
      <protection hidden="1"/>
    </xf>
    <xf numFmtId="172" fontId="23" fillId="0" borderId="15" xfId="55" applyNumberFormat="1" applyFont="1" applyFill="1" applyBorder="1" applyAlignment="1" applyProtection="1">
      <alignment/>
      <protection hidden="1"/>
    </xf>
    <xf numFmtId="173" fontId="23" fillId="0" borderId="15" xfId="55" applyNumberFormat="1" applyFont="1" applyFill="1" applyBorder="1" applyAlignment="1" applyProtection="1">
      <alignment/>
      <protection hidden="1"/>
    </xf>
    <xf numFmtId="174" fontId="23" fillId="0" borderId="15" xfId="55" applyNumberFormat="1" applyFont="1" applyFill="1" applyBorder="1" applyAlignment="1" applyProtection="1">
      <alignment/>
      <protection hidden="1"/>
    </xf>
    <xf numFmtId="175" fontId="23" fillId="0" borderId="15" xfId="55" applyNumberFormat="1" applyFont="1" applyFill="1" applyBorder="1" applyAlignment="1" applyProtection="1">
      <alignment/>
      <protection hidden="1"/>
    </xf>
    <xf numFmtId="38" fontId="23" fillId="0" borderId="15" xfId="55" applyNumberFormat="1" applyFont="1" applyFill="1" applyBorder="1" applyAlignment="1" applyProtection="1">
      <alignment/>
      <protection hidden="1"/>
    </xf>
    <xf numFmtId="172" fontId="24" fillId="0" borderId="14" xfId="55" applyNumberFormat="1" applyFont="1" applyFill="1" applyBorder="1" applyAlignment="1" applyProtection="1">
      <alignment wrapText="1"/>
      <protection hidden="1"/>
    </xf>
    <xf numFmtId="172" fontId="24" fillId="0" borderId="15" xfId="55" applyNumberFormat="1" applyFont="1" applyFill="1" applyBorder="1" applyAlignment="1" applyProtection="1">
      <alignment wrapText="1"/>
      <protection hidden="1"/>
    </xf>
    <xf numFmtId="172" fontId="24" fillId="0" borderId="15" xfId="55" applyNumberFormat="1" applyFont="1" applyFill="1" applyBorder="1" applyAlignment="1" applyProtection="1">
      <alignment/>
      <protection hidden="1"/>
    </xf>
    <xf numFmtId="173" fontId="24" fillId="0" borderId="15" xfId="55" applyNumberFormat="1" applyFont="1" applyFill="1" applyBorder="1" applyAlignment="1" applyProtection="1">
      <alignment/>
      <protection hidden="1"/>
    </xf>
    <xf numFmtId="174" fontId="24" fillId="0" borderId="15" xfId="55" applyNumberFormat="1" applyFont="1" applyFill="1" applyBorder="1" applyAlignment="1" applyProtection="1">
      <alignment/>
      <protection hidden="1"/>
    </xf>
    <xf numFmtId="175" fontId="24" fillId="0" borderId="15" xfId="55" applyNumberFormat="1" applyFont="1" applyFill="1" applyBorder="1" applyAlignment="1" applyProtection="1">
      <alignment/>
      <protection hidden="1"/>
    </xf>
    <xf numFmtId="38" fontId="24" fillId="0" borderId="15" xfId="55" applyNumberFormat="1" applyFont="1" applyFill="1" applyBorder="1" applyAlignment="1" applyProtection="1">
      <alignment/>
      <protection hidden="1"/>
    </xf>
    <xf numFmtId="38" fontId="24" fillId="0" borderId="17" xfId="55" applyNumberFormat="1" applyFont="1" applyFill="1" applyBorder="1" applyAlignment="1" applyProtection="1">
      <alignment/>
      <protection hidden="1"/>
    </xf>
    <xf numFmtId="172" fontId="24" fillId="0" borderId="35" xfId="57" applyNumberFormat="1" applyFont="1" applyFill="1" applyBorder="1" applyAlignment="1" applyProtection="1">
      <alignment/>
      <protection hidden="1"/>
    </xf>
    <xf numFmtId="175" fontId="24" fillId="0" borderId="17" xfId="57" applyNumberFormat="1" applyFont="1" applyFill="1" applyBorder="1" applyAlignment="1" applyProtection="1">
      <alignment/>
      <protection hidden="1"/>
    </xf>
    <xf numFmtId="38" fontId="24" fillId="0" borderId="17" xfId="57" applyNumberFormat="1" applyFont="1" applyFill="1" applyBorder="1" applyAlignment="1" applyProtection="1">
      <alignment/>
      <protection hidden="1"/>
    </xf>
    <xf numFmtId="38" fontId="23" fillId="0" borderId="17" xfId="55" applyNumberFormat="1" applyFont="1" applyFill="1" applyBorder="1" applyAlignment="1" applyProtection="1">
      <alignment/>
      <protection hidden="1"/>
    </xf>
    <xf numFmtId="0" fontId="23" fillId="0" borderId="33" xfId="55" applyNumberFormat="1" applyFont="1" applyFill="1" applyBorder="1" applyAlignment="1" applyProtection="1">
      <alignment/>
      <protection hidden="1"/>
    </xf>
    <xf numFmtId="40" fontId="23" fillId="0" borderId="33" xfId="55" applyNumberFormat="1" applyFont="1" applyFill="1" applyBorder="1" applyAlignment="1" applyProtection="1">
      <alignment/>
      <protection hidden="1"/>
    </xf>
    <xf numFmtId="38" fontId="23" fillId="0" borderId="33" xfId="55" applyNumberFormat="1" applyFont="1" applyFill="1" applyBorder="1" applyAlignment="1" applyProtection="1">
      <alignment/>
      <protection hidden="1"/>
    </xf>
    <xf numFmtId="172" fontId="27" fillId="0" borderId="15" xfId="55" applyNumberFormat="1" applyFont="1" applyFill="1" applyBorder="1" applyAlignment="1" applyProtection="1">
      <alignment wrapText="1"/>
      <protection hidden="1"/>
    </xf>
    <xf numFmtId="172" fontId="27" fillId="0" borderId="15" xfId="55" applyNumberFormat="1" applyFont="1" applyFill="1" applyBorder="1" applyAlignment="1" applyProtection="1">
      <alignment/>
      <protection hidden="1"/>
    </xf>
    <xf numFmtId="173" fontId="27" fillId="0" borderId="15" xfId="55" applyNumberFormat="1" applyFont="1" applyFill="1" applyBorder="1" applyAlignment="1" applyProtection="1">
      <alignment/>
      <protection hidden="1"/>
    </xf>
    <xf numFmtId="175" fontId="27" fillId="0" borderId="15" xfId="55" applyNumberFormat="1" applyFont="1" applyFill="1" applyBorder="1" applyAlignment="1" applyProtection="1">
      <alignment/>
      <protection hidden="1"/>
    </xf>
    <xf numFmtId="38" fontId="27" fillId="0" borderId="15" xfId="55" applyNumberFormat="1" applyFont="1" applyFill="1" applyBorder="1" applyAlignment="1" applyProtection="1">
      <alignment/>
      <protection hidden="1"/>
    </xf>
    <xf numFmtId="38" fontId="27" fillId="0" borderId="17" xfId="55" applyNumberFormat="1" applyFont="1" applyFill="1" applyBorder="1" applyAlignment="1" applyProtection="1">
      <alignment/>
      <protection hidden="1"/>
    </xf>
    <xf numFmtId="0" fontId="12" fillId="0" borderId="0" xfId="56" applyFont="1">
      <alignment/>
      <protection/>
    </xf>
    <xf numFmtId="0" fontId="10" fillId="0" borderId="0" xfId="56" applyFont="1">
      <alignment/>
      <protection/>
    </xf>
    <xf numFmtId="172" fontId="29" fillId="0" borderId="15" xfId="55" applyNumberFormat="1" applyFont="1" applyFill="1" applyBorder="1" applyAlignment="1" applyProtection="1">
      <alignment wrapText="1"/>
      <protection hidden="1"/>
    </xf>
    <xf numFmtId="172" fontId="29" fillId="0" borderId="15" xfId="55" applyNumberFormat="1" applyFont="1" applyFill="1" applyBorder="1" applyAlignment="1" applyProtection="1">
      <alignment/>
      <protection hidden="1"/>
    </xf>
    <xf numFmtId="173" fontId="29" fillId="0" borderId="15" xfId="55" applyNumberFormat="1" applyFont="1" applyFill="1" applyBorder="1" applyAlignment="1" applyProtection="1">
      <alignment/>
      <protection hidden="1"/>
    </xf>
    <xf numFmtId="174" fontId="29" fillId="0" borderId="15" xfId="55" applyNumberFormat="1" applyFont="1" applyFill="1" applyBorder="1" applyAlignment="1" applyProtection="1">
      <alignment/>
      <protection hidden="1"/>
    </xf>
    <xf numFmtId="175" fontId="29" fillId="0" borderId="15" xfId="55" applyNumberFormat="1" applyFont="1" applyFill="1" applyBorder="1" applyAlignment="1" applyProtection="1">
      <alignment/>
      <protection hidden="1"/>
    </xf>
    <xf numFmtId="38" fontId="29" fillId="0" borderId="15" xfId="55" applyNumberFormat="1" applyFont="1" applyFill="1" applyBorder="1" applyAlignment="1" applyProtection="1">
      <alignment/>
      <protection hidden="1"/>
    </xf>
    <xf numFmtId="38" fontId="29" fillId="0" borderId="17" xfId="55" applyNumberFormat="1" applyFont="1" applyFill="1" applyBorder="1" applyAlignment="1" applyProtection="1">
      <alignment/>
      <protection hidden="1"/>
    </xf>
    <xf numFmtId="0" fontId="3" fillId="0" borderId="0" xfId="55" applyFont="1" applyFill="1" applyBorder="1" applyProtection="1">
      <alignment/>
      <protection hidden="1"/>
    </xf>
    <xf numFmtId="0" fontId="7" fillId="0" borderId="0" xfId="56" applyFont="1" applyFill="1" applyAlignment="1" applyProtection="1">
      <alignment horizontal="left"/>
      <protection hidden="1"/>
    </xf>
    <xf numFmtId="0" fontId="7" fillId="0" borderId="0" xfId="56" applyFont="1" applyFill="1" applyProtection="1">
      <alignment/>
      <protection hidden="1"/>
    </xf>
    <xf numFmtId="0" fontId="7" fillId="0" borderId="0" xfId="56" applyFont="1" applyFill="1">
      <alignment/>
      <protection/>
    </xf>
    <xf numFmtId="0" fontId="13" fillId="0" borderId="0" xfId="55" applyFont="1" applyFill="1" applyAlignment="1">
      <alignment horizontal="center" wrapText="1"/>
      <protection/>
    </xf>
    <xf numFmtId="0" fontId="2" fillId="0" borderId="35" xfId="55" applyFont="1" applyFill="1" applyBorder="1">
      <alignment/>
      <protection/>
    </xf>
    <xf numFmtId="0" fontId="3" fillId="0" borderId="0" xfId="55" applyFont="1" applyFill="1" applyProtection="1">
      <alignment/>
      <protection hidden="1"/>
    </xf>
    <xf numFmtId="0" fontId="6" fillId="0" borderId="0" xfId="55" applyFont="1" applyFill="1" applyBorder="1" applyProtection="1">
      <alignment/>
      <protection hidden="1"/>
    </xf>
    <xf numFmtId="0" fontId="1" fillId="0" borderId="15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30" fillId="0" borderId="0" xfId="55" applyFont="1" applyFill="1" applyBorder="1" applyProtection="1">
      <alignment/>
      <protection hidden="1"/>
    </xf>
    <xf numFmtId="0" fontId="26" fillId="0" borderId="0" xfId="55" applyFont="1" applyFill="1" applyBorder="1" applyProtection="1">
      <alignment/>
      <protection hidden="1"/>
    </xf>
    <xf numFmtId="0" fontId="25" fillId="0" borderId="0" xfId="55" applyFont="1" applyFill="1">
      <alignment/>
      <protection/>
    </xf>
    <xf numFmtId="0" fontId="31" fillId="0" borderId="0" xfId="55" applyFont="1" applyFill="1" applyBorder="1" applyProtection="1">
      <alignment/>
      <protection hidden="1"/>
    </xf>
    <xf numFmtId="0" fontId="6" fillId="0" borderId="0" xfId="55" applyFont="1" applyFill="1" applyProtection="1">
      <alignment/>
      <protection hidden="1"/>
    </xf>
    <xf numFmtId="0" fontId="24" fillId="0" borderId="0" xfId="55" applyFont="1" applyFill="1" applyAlignment="1">
      <alignment wrapText="1"/>
      <protection/>
    </xf>
    <xf numFmtId="0" fontId="24" fillId="0" borderId="0" xfId="55" applyFont="1" applyFill="1">
      <alignment/>
      <protection/>
    </xf>
    <xf numFmtId="38" fontId="24" fillId="0" borderId="0" xfId="55" applyNumberFormat="1" applyFont="1" applyFill="1">
      <alignment/>
      <protection/>
    </xf>
    <xf numFmtId="49" fontId="19" fillId="0" borderId="16" xfId="0" applyNumberFormat="1" applyFont="1" applyBorder="1" applyAlignment="1">
      <alignment horizontal="center" vertical="top" wrapText="1"/>
    </xf>
    <xf numFmtId="49" fontId="18" fillId="0" borderId="36" xfId="59" applyNumberFormat="1" applyFont="1" applyBorder="1" applyAlignment="1">
      <alignment horizontal="center" vertical="center" wrapText="1"/>
      <protection/>
    </xf>
    <xf numFmtId="0" fontId="32" fillId="0" borderId="0" xfId="56" applyFont="1">
      <alignment/>
      <protection/>
    </xf>
    <xf numFmtId="0" fontId="8" fillId="0" borderId="37" xfId="56" applyNumberFormat="1" applyFont="1" applyFill="1" applyBorder="1" applyAlignment="1" applyProtection="1">
      <alignment horizontal="left"/>
      <protection hidden="1"/>
    </xf>
    <xf numFmtId="0" fontId="8" fillId="0" borderId="38" xfId="56" applyNumberFormat="1" applyFont="1" applyFill="1" applyBorder="1" applyAlignment="1" applyProtection="1">
      <alignment horizontal="left"/>
      <protection hidden="1"/>
    </xf>
    <xf numFmtId="0" fontId="18" fillId="0" borderId="34" xfId="59" applyFont="1" applyBorder="1">
      <alignment/>
      <protection/>
    </xf>
    <xf numFmtId="0" fontId="18" fillId="0" borderId="39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14" fillId="0" borderId="25" xfId="59" applyFont="1" applyBorder="1">
      <alignment/>
      <protection/>
    </xf>
    <xf numFmtId="0" fontId="19" fillId="0" borderId="22" xfId="0" applyNumberFormat="1" applyFont="1" applyBorder="1" applyAlignment="1">
      <alignment horizontal="center" vertical="top" wrapText="1"/>
    </xf>
    <xf numFmtId="0" fontId="34" fillId="0" borderId="0" xfId="59" applyFont="1">
      <alignment/>
      <protection/>
    </xf>
    <xf numFmtId="40" fontId="24" fillId="0" borderId="17" xfId="55" applyNumberFormat="1" applyFont="1" applyFill="1" applyBorder="1" applyAlignment="1" applyProtection="1">
      <alignment/>
      <protection hidden="1"/>
    </xf>
    <xf numFmtId="172" fontId="36" fillId="0" borderId="14" xfId="55" applyNumberFormat="1" applyFont="1" applyFill="1" applyBorder="1" applyAlignment="1" applyProtection="1">
      <alignment wrapText="1"/>
      <protection hidden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/>
    </xf>
    <xf numFmtId="173" fontId="10" fillId="10" borderId="15" xfId="56" applyNumberFormat="1" applyFont="1" applyFill="1" applyBorder="1" applyAlignment="1" applyProtection="1">
      <alignment wrapText="1"/>
      <protection hidden="1"/>
    </xf>
    <xf numFmtId="0" fontId="7" fillId="10" borderId="0" xfId="56" applyFont="1" applyFill="1">
      <alignment/>
      <protection/>
    </xf>
    <xf numFmtId="0" fontId="10" fillId="0" borderId="20" xfId="56" applyNumberFormat="1" applyFont="1" applyFill="1" applyBorder="1" applyAlignment="1" applyProtection="1">
      <alignment horizontal="right"/>
      <protection hidden="1"/>
    </xf>
    <xf numFmtId="0" fontId="33" fillId="0" borderId="17" xfId="56" applyNumberFormat="1" applyFont="1" applyFill="1" applyBorder="1" applyAlignment="1" applyProtection="1">
      <alignment wrapText="1"/>
      <protection hidden="1"/>
    </xf>
    <xf numFmtId="173" fontId="10" fillId="0" borderId="35" xfId="56" applyNumberFormat="1" applyFont="1" applyFill="1" applyBorder="1" applyAlignment="1" applyProtection="1">
      <alignment wrapText="1"/>
      <protection hidden="1"/>
    </xf>
    <xf numFmtId="0" fontId="7" fillId="0" borderId="17" xfId="56" applyFont="1" applyFill="1" applyBorder="1">
      <alignment/>
      <protection/>
    </xf>
    <xf numFmtId="176" fontId="7" fillId="0" borderId="40" xfId="56" applyNumberFormat="1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1" fillId="0" borderId="17" xfId="55" applyFont="1" applyFill="1" applyBorder="1">
      <alignment/>
      <protection/>
    </xf>
    <xf numFmtId="40" fontId="24" fillId="0" borderId="15" xfId="55" applyNumberFormat="1" applyFont="1" applyFill="1" applyBorder="1" applyAlignment="1" applyProtection="1">
      <alignment/>
      <protection hidden="1"/>
    </xf>
    <xf numFmtId="38" fontId="2" fillId="0" borderId="40" xfId="55" applyNumberFormat="1" applyFont="1" applyFill="1" applyBorder="1" applyAlignment="1">
      <alignment horizontal="right" wrapText="1"/>
      <protection/>
    </xf>
    <xf numFmtId="0" fontId="18" fillId="0" borderId="23" xfId="59" applyFont="1" applyBorder="1">
      <alignment/>
      <protection/>
    </xf>
    <xf numFmtId="0" fontId="15" fillId="0" borderId="16" xfId="56" applyNumberFormat="1" applyFont="1" applyFill="1" applyBorder="1" applyAlignment="1" applyProtection="1">
      <alignment wrapText="1"/>
      <protection hidden="1"/>
    </xf>
    <xf numFmtId="0" fontId="14" fillId="0" borderId="15" xfId="56" applyNumberFormat="1" applyFont="1" applyFill="1" applyBorder="1" applyAlignment="1" applyProtection="1">
      <alignment wrapText="1"/>
      <protection hidden="1"/>
    </xf>
    <xf numFmtId="0" fontId="14" fillId="10" borderId="15" xfId="56" applyNumberFormat="1" applyFont="1" applyFill="1" applyBorder="1" applyAlignment="1" applyProtection="1">
      <alignment wrapText="1"/>
      <protection hidden="1"/>
    </xf>
    <xf numFmtId="0" fontId="15" fillId="0" borderId="15" xfId="56" applyNumberFormat="1" applyFont="1" applyFill="1" applyBorder="1" applyAlignment="1" applyProtection="1">
      <alignment wrapText="1"/>
      <protection hidden="1"/>
    </xf>
    <xf numFmtId="0" fontId="15" fillId="0" borderId="41" xfId="56" applyNumberFormat="1" applyFont="1" applyFill="1" applyBorder="1" applyAlignment="1" applyProtection="1">
      <alignment horizontal="left"/>
      <protection hidden="1"/>
    </xf>
    <xf numFmtId="0" fontId="37" fillId="0" borderId="15" xfId="56" applyNumberFormat="1" applyFont="1" applyFill="1" applyBorder="1" applyAlignment="1" applyProtection="1">
      <alignment wrapText="1"/>
      <protection hidden="1"/>
    </xf>
    <xf numFmtId="0" fontId="14" fillId="0" borderId="15" xfId="53" applyFont="1" applyFill="1" applyBorder="1" applyAlignment="1" applyProtection="1">
      <alignment wrapText="1"/>
      <protection hidden="1"/>
    </xf>
    <xf numFmtId="173" fontId="38" fillId="0" borderId="15" xfId="56" applyNumberFormat="1" applyFont="1" applyFill="1" applyBorder="1" applyAlignment="1" applyProtection="1">
      <alignment wrapText="1"/>
      <protection hidden="1"/>
    </xf>
    <xf numFmtId="0" fontId="10" fillId="0" borderId="35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56" applyFont="1" applyAlignment="1" applyProtection="1">
      <alignment horizontal="left"/>
      <protection hidden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9" fillId="0" borderId="17" xfId="55" applyFont="1" applyFill="1" applyBorder="1" applyAlignment="1">
      <alignment horizontal="right" wrapText="1"/>
      <protection/>
    </xf>
    <xf numFmtId="0" fontId="36" fillId="0" borderId="42" xfId="53" applyNumberFormat="1" applyFont="1" applyFill="1" applyBorder="1" applyAlignment="1" applyProtection="1">
      <alignment horizontal="left" wrapText="1"/>
      <protection hidden="1"/>
    </xf>
    <xf numFmtId="0" fontId="40" fillId="0" borderId="0" xfId="55" applyFont="1" applyFill="1" applyBorder="1" applyProtection="1">
      <alignment/>
      <protection hidden="1"/>
    </xf>
    <xf numFmtId="0" fontId="36" fillId="0" borderId="0" xfId="55" applyFont="1" applyFill="1">
      <alignment/>
      <protection/>
    </xf>
    <xf numFmtId="172" fontId="41" fillId="0" borderId="15" xfId="55" applyNumberFormat="1" applyFont="1" applyFill="1" applyBorder="1" applyAlignment="1" applyProtection="1">
      <alignment wrapText="1"/>
      <protection hidden="1"/>
    </xf>
    <xf numFmtId="172" fontId="41" fillId="0" borderId="15" xfId="55" applyNumberFormat="1" applyFont="1" applyFill="1" applyBorder="1" applyAlignment="1" applyProtection="1">
      <alignment/>
      <protection hidden="1"/>
    </xf>
    <xf numFmtId="175" fontId="41" fillId="0" borderId="15" xfId="55" applyNumberFormat="1" applyFont="1" applyFill="1" applyBorder="1" applyAlignment="1" applyProtection="1">
      <alignment/>
      <protection hidden="1"/>
    </xf>
    <xf numFmtId="38" fontId="41" fillId="0" borderId="15" xfId="55" applyNumberFormat="1" applyFont="1" applyFill="1" applyBorder="1" applyAlignment="1" applyProtection="1">
      <alignment/>
      <protection hidden="1"/>
    </xf>
    <xf numFmtId="38" fontId="41" fillId="0" borderId="17" xfId="55" applyNumberFormat="1" applyFont="1" applyFill="1" applyBorder="1" applyAlignment="1" applyProtection="1">
      <alignment/>
      <protection hidden="1"/>
    </xf>
    <xf numFmtId="173" fontId="41" fillId="0" borderId="17" xfId="55" applyNumberFormat="1" applyFont="1" applyFill="1" applyBorder="1" applyAlignment="1" applyProtection="1">
      <alignment/>
      <protection hidden="1"/>
    </xf>
    <xf numFmtId="172" fontId="41" fillId="0" borderId="17" xfId="55" applyNumberFormat="1" applyFont="1" applyFill="1" applyBorder="1" applyAlignment="1" applyProtection="1">
      <alignment/>
      <protection hidden="1"/>
    </xf>
    <xf numFmtId="174" fontId="41" fillId="0" borderId="17" xfId="55" applyNumberFormat="1" applyFont="1" applyFill="1" applyBorder="1" applyAlignment="1" applyProtection="1">
      <alignment/>
      <protection hidden="1"/>
    </xf>
    <xf numFmtId="0" fontId="5" fillId="0" borderId="17" xfId="55" applyNumberFormat="1" applyFont="1" applyFill="1" applyBorder="1" applyAlignment="1" applyProtection="1">
      <alignment/>
      <protection hidden="1"/>
    </xf>
    <xf numFmtId="0" fontId="5" fillId="0" borderId="35" xfId="55" applyNumberFormat="1" applyFont="1" applyFill="1" applyBorder="1" applyAlignment="1" applyProtection="1">
      <alignment/>
      <protection hidden="1"/>
    </xf>
    <xf numFmtId="0" fontId="5" fillId="0" borderId="40" xfId="55" applyNumberFormat="1" applyFont="1" applyFill="1" applyBorder="1" applyAlignment="1" applyProtection="1">
      <alignment/>
      <protection hidden="1"/>
    </xf>
    <xf numFmtId="0" fontId="5" fillId="0" borderId="22" xfId="55" applyNumberFormat="1" applyFont="1" applyFill="1" applyBorder="1" applyAlignment="1" applyProtection="1">
      <alignment wrapText="1"/>
      <protection hidden="1"/>
    </xf>
    <xf numFmtId="0" fontId="5" fillId="0" borderId="16" xfId="55" applyNumberFormat="1" applyFont="1" applyFill="1" applyBorder="1" applyAlignment="1" applyProtection="1">
      <alignment wrapText="1"/>
      <protection hidden="1"/>
    </xf>
    <xf numFmtId="0" fontId="28" fillId="0" borderId="0" xfId="55" applyFont="1" applyFill="1">
      <alignment/>
      <protection/>
    </xf>
    <xf numFmtId="176" fontId="10" fillId="0" borderId="40" xfId="56" applyNumberFormat="1" applyFont="1" applyFill="1" applyBorder="1" applyAlignment="1" applyProtection="1">
      <alignment/>
      <protection hidden="1"/>
    </xf>
    <xf numFmtId="176" fontId="7" fillId="0" borderId="0" xfId="56" applyNumberFormat="1" applyFont="1" applyFill="1" applyBorder="1">
      <alignment/>
      <protection/>
    </xf>
    <xf numFmtId="176" fontId="7" fillId="0" borderId="0" xfId="56" applyNumberFormat="1" applyFont="1" applyBorder="1">
      <alignment/>
      <protection/>
    </xf>
    <xf numFmtId="172" fontId="24" fillId="0" borderId="35" xfId="55" applyNumberFormat="1" applyFont="1" applyFill="1" applyBorder="1" applyAlignment="1" applyProtection="1">
      <alignment/>
      <protection hidden="1"/>
    </xf>
    <xf numFmtId="175" fontId="24" fillId="0" borderId="17" xfId="55" applyNumberFormat="1" applyFont="1" applyFill="1" applyBorder="1" applyAlignment="1" applyProtection="1">
      <alignment/>
      <protection hidden="1"/>
    </xf>
    <xf numFmtId="174" fontId="24" fillId="0" borderId="15" xfId="55" applyNumberFormat="1" applyFont="1" applyFill="1" applyBorder="1" applyAlignment="1" applyProtection="1">
      <alignment horizontal="left"/>
      <protection hidden="1"/>
    </xf>
    <xf numFmtId="174" fontId="23" fillId="0" borderId="15" xfId="55" applyNumberFormat="1" applyFont="1" applyFill="1" applyBorder="1" applyAlignment="1" applyProtection="1">
      <alignment horizontal="left"/>
      <protection hidden="1"/>
    </xf>
    <xf numFmtId="0" fontId="23" fillId="0" borderId="17" xfId="53" applyNumberFormat="1" applyFont="1" applyFill="1" applyBorder="1" applyAlignment="1" applyProtection="1">
      <alignment horizontal="left" vertical="top" wrapText="1"/>
      <protection hidden="1"/>
    </xf>
    <xf numFmtId="0" fontId="24" fillId="0" borderId="15" xfId="53" applyNumberFormat="1" applyFont="1" applyFill="1" applyBorder="1" applyAlignment="1" applyProtection="1">
      <alignment horizontal="left" vertical="top" wrapText="1"/>
      <protection hidden="1"/>
    </xf>
    <xf numFmtId="0" fontId="24" fillId="0" borderId="17" xfId="53" applyNumberFormat="1" applyFont="1" applyFill="1" applyBorder="1" applyAlignment="1" applyProtection="1">
      <alignment horizontal="left" vertical="top" wrapText="1"/>
      <protection hidden="1"/>
    </xf>
    <xf numFmtId="0" fontId="24" fillId="0" borderId="35" xfId="0" applyNumberFormat="1" applyFont="1" applyFill="1" applyBorder="1" applyAlignment="1" applyProtection="1">
      <alignment horizontal="left" wrapText="1"/>
      <protection/>
    </xf>
    <xf numFmtId="0" fontId="23" fillId="0" borderId="20" xfId="55" applyNumberFormat="1" applyFont="1" applyFill="1" applyBorder="1" applyAlignment="1" applyProtection="1">
      <alignment horizontal="centerContinuous"/>
      <protection hidden="1"/>
    </xf>
    <xf numFmtId="0" fontId="23" fillId="0" borderId="21" xfId="55" applyNumberFormat="1" applyFont="1" applyFill="1" applyBorder="1" applyAlignment="1" applyProtection="1">
      <alignment horizontal="centerContinuous"/>
      <protection hidden="1"/>
    </xf>
    <xf numFmtId="0" fontId="23" fillId="0" borderId="40" xfId="55" applyNumberFormat="1" applyFont="1" applyFill="1" applyBorder="1" applyAlignment="1" applyProtection="1">
      <alignment horizontal="centerContinuous"/>
      <protection hidden="1"/>
    </xf>
    <xf numFmtId="0" fontId="23" fillId="0" borderId="21" xfId="55" applyNumberFormat="1" applyFont="1" applyFill="1" applyBorder="1" applyAlignment="1" applyProtection="1">
      <alignment/>
      <protection hidden="1"/>
    </xf>
    <xf numFmtId="0" fontId="23" fillId="0" borderId="19" xfId="55" applyNumberFormat="1" applyFont="1" applyFill="1" applyBorder="1" applyAlignment="1" applyProtection="1">
      <alignment/>
      <protection hidden="1"/>
    </xf>
    <xf numFmtId="0" fontId="23" fillId="0" borderId="18" xfId="55" applyNumberFormat="1" applyFont="1" applyFill="1" applyBorder="1" applyAlignment="1" applyProtection="1">
      <alignment/>
      <protection hidden="1"/>
    </xf>
    <xf numFmtId="0" fontId="24" fillId="0" borderId="17" xfId="55" applyFont="1" applyFill="1" applyBorder="1" applyAlignment="1">
      <alignment horizontal="right" wrapText="1"/>
      <protection/>
    </xf>
    <xf numFmtId="0" fontId="23" fillId="0" borderId="0" xfId="55" applyNumberFormat="1" applyFont="1" applyFill="1" applyBorder="1" applyAlignment="1" applyProtection="1">
      <alignment horizontal="centerContinuous"/>
      <protection hidden="1"/>
    </xf>
    <xf numFmtId="0" fontId="24" fillId="0" borderId="17" xfId="55" applyNumberFormat="1" applyFont="1" applyFill="1" applyBorder="1" applyAlignment="1" applyProtection="1">
      <alignment/>
      <protection hidden="1"/>
    </xf>
    <xf numFmtId="0" fontId="23" fillId="0" borderId="11" xfId="55" applyNumberFormat="1" applyFont="1" applyFill="1" applyBorder="1" applyAlignment="1" applyProtection="1">
      <alignment/>
      <protection hidden="1"/>
    </xf>
    <xf numFmtId="0" fontId="23" fillId="0" borderId="43" xfId="55" applyNumberFormat="1" applyFont="1" applyFill="1" applyBorder="1" applyAlignment="1" applyProtection="1">
      <alignment/>
      <protection hidden="1"/>
    </xf>
    <xf numFmtId="0" fontId="23" fillId="0" borderId="12" xfId="55" applyNumberFormat="1" applyFont="1" applyFill="1" applyBorder="1" applyAlignment="1" applyProtection="1">
      <alignment/>
      <protection hidden="1"/>
    </xf>
    <xf numFmtId="0" fontId="24" fillId="0" borderId="12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 wrapText="1"/>
      <protection/>
    </xf>
    <xf numFmtId="0" fontId="24" fillId="0" borderId="12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4" fillId="0" borderId="11" xfId="55" applyFont="1" applyFill="1" applyBorder="1">
      <alignment/>
      <protection/>
    </xf>
    <xf numFmtId="0" fontId="23" fillId="0" borderId="23" xfId="55" applyNumberFormat="1" applyFont="1" applyFill="1" applyBorder="1" applyAlignment="1" applyProtection="1">
      <alignment horizontal="centerContinuous" vertical="top"/>
      <protection hidden="1"/>
    </xf>
    <xf numFmtId="0" fontId="24" fillId="0" borderId="22" xfId="55" applyNumberFormat="1" applyFont="1" applyFill="1" applyBorder="1" applyAlignment="1" applyProtection="1">
      <alignment wrapText="1"/>
      <protection hidden="1"/>
    </xf>
    <xf numFmtId="0" fontId="23" fillId="0" borderId="0" xfId="55" applyNumberFormat="1" applyFont="1" applyFill="1" applyBorder="1" applyAlignment="1" applyProtection="1">
      <alignment horizontal="center" wrapText="1"/>
      <protection hidden="1"/>
    </xf>
    <xf numFmtId="0" fontId="23" fillId="0" borderId="12" xfId="55" applyNumberFormat="1" applyFont="1" applyFill="1" applyBorder="1" applyAlignment="1" applyProtection="1">
      <alignment horizontal="center" vertical="top"/>
      <protection hidden="1"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 wrapText="1"/>
      <protection/>
    </xf>
    <xf numFmtId="0" fontId="23" fillId="0" borderId="22" xfId="55" applyNumberFormat="1" applyFont="1" applyFill="1" applyBorder="1" applyAlignment="1" applyProtection="1">
      <alignment horizontal="centerContinuous"/>
      <protection hidden="1"/>
    </xf>
    <xf numFmtId="0" fontId="23" fillId="0" borderId="23" xfId="55" applyNumberFormat="1" applyFont="1" applyFill="1" applyBorder="1" applyAlignment="1" applyProtection="1">
      <alignment horizontal="centerContinuous"/>
      <protection hidden="1"/>
    </xf>
    <xf numFmtId="0" fontId="23" fillId="0" borderId="22" xfId="55" applyNumberFormat="1" applyFont="1" applyFill="1" applyBorder="1" applyAlignment="1" applyProtection="1">
      <alignment horizontal="center"/>
      <protection hidden="1"/>
    </xf>
    <xf numFmtId="0" fontId="23" fillId="0" borderId="44" xfId="55" applyNumberFormat="1" applyFont="1" applyFill="1" applyBorder="1" applyAlignment="1" applyProtection="1">
      <alignment horizontal="center"/>
      <protection hidden="1"/>
    </xf>
    <xf numFmtId="40" fontId="23" fillId="0" borderId="15" xfId="55" applyNumberFormat="1" applyFont="1" applyFill="1" applyBorder="1" applyAlignment="1" applyProtection="1">
      <alignment/>
      <protection hidden="1"/>
    </xf>
    <xf numFmtId="40" fontId="23" fillId="0" borderId="17" xfId="55" applyNumberFormat="1" applyFont="1" applyFill="1" applyBorder="1" applyAlignment="1" applyProtection="1">
      <alignment/>
      <protection hidden="1"/>
    </xf>
    <xf numFmtId="176" fontId="23" fillId="0" borderId="17" xfId="55" applyNumberFormat="1" applyFont="1" applyFill="1" applyBorder="1" applyAlignment="1" applyProtection="1">
      <alignment/>
      <protection hidden="1"/>
    </xf>
    <xf numFmtId="176" fontId="24" fillId="0" borderId="17" xfId="55" applyNumberFormat="1" applyFont="1" applyFill="1" applyBorder="1" applyAlignment="1" applyProtection="1">
      <alignment/>
      <protection hidden="1"/>
    </xf>
    <xf numFmtId="0" fontId="24" fillId="0" borderId="43" xfId="53" applyNumberFormat="1" applyFont="1" applyFill="1" applyBorder="1" applyAlignment="1" applyProtection="1">
      <alignment horizontal="left"/>
      <protection hidden="1"/>
    </xf>
    <xf numFmtId="172" fontId="35" fillId="0" borderId="15" xfId="55" applyNumberFormat="1" applyFont="1" applyFill="1" applyBorder="1" applyAlignment="1" applyProtection="1">
      <alignment/>
      <protection hidden="1"/>
    </xf>
    <xf numFmtId="175" fontId="35" fillId="0" borderId="15" xfId="55" applyNumberFormat="1" applyFont="1" applyFill="1" applyBorder="1" applyAlignment="1" applyProtection="1">
      <alignment/>
      <protection hidden="1"/>
    </xf>
    <xf numFmtId="38" fontId="35" fillId="0" borderId="15" xfId="55" applyNumberFormat="1" applyFont="1" applyFill="1" applyBorder="1" applyAlignment="1" applyProtection="1">
      <alignment/>
      <protection hidden="1"/>
    </xf>
    <xf numFmtId="38" fontId="35" fillId="0" borderId="17" xfId="55" applyNumberFormat="1" applyFont="1" applyFill="1" applyBorder="1" applyAlignment="1" applyProtection="1">
      <alignment/>
      <protection hidden="1"/>
    </xf>
    <xf numFmtId="178" fontId="24" fillId="0" borderId="0" xfId="55" applyNumberFormat="1" applyFont="1" applyFill="1">
      <alignment/>
      <protection/>
    </xf>
    <xf numFmtId="0" fontId="24" fillId="0" borderId="45" xfId="55" applyFont="1" applyFill="1" applyBorder="1">
      <alignment/>
      <protection/>
    </xf>
    <xf numFmtId="38" fontId="24" fillId="0" borderId="45" xfId="55" applyNumberFormat="1" applyFont="1" applyFill="1" applyBorder="1">
      <alignment/>
      <protection/>
    </xf>
    <xf numFmtId="178" fontId="24" fillId="0" borderId="45" xfId="55" applyNumberFormat="1" applyFont="1" applyFill="1" applyBorder="1">
      <alignment/>
      <protection/>
    </xf>
    <xf numFmtId="186" fontId="35" fillId="0" borderId="45" xfId="55" applyNumberFormat="1" applyFont="1" applyFill="1" applyBorder="1">
      <alignment/>
      <protection/>
    </xf>
    <xf numFmtId="186" fontId="24" fillId="0" borderId="0" xfId="55" applyNumberFormat="1" applyFont="1" applyFill="1">
      <alignment/>
      <protection/>
    </xf>
    <xf numFmtId="174" fontId="24" fillId="0" borderId="17" xfId="55" applyNumberFormat="1" applyFont="1" applyFill="1" applyBorder="1" applyAlignment="1" applyProtection="1">
      <alignment horizontal="left"/>
      <protection hidden="1"/>
    </xf>
    <xf numFmtId="172" fontId="24" fillId="0" borderId="35" xfId="53" applyNumberFormat="1" applyFont="1" applyFill="1" applyBorder="1" applyAlignment="1" applyProtection="1">
      <alignment horizontal="left" wrapText="1"/>
      <protection hidden="1"/>
    </xf>
    <xf numFmtId="172" fontId="23" fillId="0" borderId="15" xfId="55" applyNumberFormat="1" applyFont="1" applyFill="1" applyBorder="1" applyAlignment="1" applyProtection="1">
      <alignment horizontal="left"/>
      <protection hidden="1"/>
    </xf>
    <xf numFmtId="173" fontId="24" fillId="0" borderId="17" xfId="53" applyNumberFormat="1" applyFont="1" applyFill="1" applyBorder="1" applyAlignment="1" applyProtection="1">
      <alignment horizontal="left"/>
      <protection hidden="1"/>
    </xf>
    <xf numFmtId="174" fontId="24" fillId="0" borderId="17" xfId="53" applyNumberFormat="1" applyFont="1" applyFill="1" applyBorder="1" applyAlignment="1" applyProtection="1">
      <alignment horizontal="left"/>
      <protection hidden="1"/>
    </xf>
    <xf numFmtId="172" fontId="24" fillId="0" borderId="17" xfId="53" applyNumberFormat="1" applyFont="1" applyFill="1" applyBorder="1" applyAlignment="1" applyProtection="1">
      <alignment horizontal="left"/>
      <protection hidden="1"/>
    </xf>
    <xf numFmtId="172" fontId="24" fillId="0" borderId="14" xfId="55" applyNumberFormat="1" applyFont="1" applyFill="1" applyBorder="1" applyAlignment="1" applyProtection="1">
      <alignment horizontal="left" wrapText="1"/>
      <protection hidden="1"/>
    </xf>
    <xf numFmtId="172" fontId="23" fillId="0" borderId="14" xfId="53" applyNumberFormat="1" applyFont="1" applyFill="1" applyBorder="1" applyAlignment="1" applyProtection="1">
      <alignment horizontal="left" wrapText="1"/>
      <protection hidden="1"/>
    </xf>
    <xf numFmtId="172" fontId="24" fillId="0" borderId="15" xfId="55" applyNumberFormat="1" applyFont="1" applyFill="1" applyBorder="1" applyAlignment="1" applyProtection="1">
      <alignment horizontal="left" wrapText="1"/>
      <protection hidden="1"/>
    </xf>
    <xf numFmtId="173" fontId="24" fillId="0" borderId="17" xfId="55" applyNumberFormat="1" applyFont="1" applyFill="1" applyBorder="1" applyAlignment="1" applyProtection="1">
      <alignment horizontal="left"/>
      <protection hidden="1"/>
    </xf>
    <xf numFmtId="172" fontId="24" fillId="0" borderId="14" xfId="53" applyNumberFormat="1" applyFont="1" applyFill="1" applyBorder="1" applyAlignment="1" applyProtection="1">
      <alignment horizontal="left" wrapText="1"/>
      <protection hidden="1"/>
    </xf>
    <xf numFmtId="172" fontId="24" fillId="0" borderId="17" xfId="55" applyNumberFormat="1" applyFont="1" applyFill="1" applyBorder="1" applyAlignment="1" applyProtection="1">
      <alignment horizontal="left"/>
      <protection hidden="1"/>
    </xf>
    <xf numFmtId="172" fontId="23" fillId="0" borderId="14" xfId="55" applyNumberFormat="1" applyFont="1" applyFill="1" applyBorder="1" applyAlignment="1" applyProtection="1">
      <alignment horizontal="left" wrapText="1"/>
      <protection hidden="1"/>
    </xf>
    <xf numFmtId="172" fontId="23" fillId="0" borderId="15" xfId="55" applyNumberFormat="1" applyFont="1" applyFill="1" applyBorder="1" applyAlignment="1" applyProtection="1">
      <alignment horizontal="left" wrapText="1"/>
      <protection hidden="1"/>
    </xf>
    <xf numFmtId="173" fontId="23" fillId="0" borderId="15" xfId="55" applyNumberFormat="1" applyFont="1" applyFill="1" applyBorder="1" applyAlignment="1" applyProtection="1">
      <alignment horizontal="left"/>
      <protection hidden="1"/>
    </xf>
    <xf numFmtId="173" fontId="24" fillId="0" borderId="15" xfId="55" applyNumberFormat="1" applyFont="1" applyFill="1" applyBorder="1" applyAlignment="1" applyProtection="1">
      <alignment horizontal="left"/>
      <protection hidden="1"/>
    </xf>
    <xf numFmtId="172" fontId="24" fillId="0" borderId="15" xfId="55" applyNumberFormat="1" applyFont="1" applyFill="1" applyBorder="1" applyAlignment="1" applyProtection="1">
      <alignment horizontal="left"/>
      <protection hidden="1"/>
    </xf>
    <xf numFmtId="0" fontId="24" fillId="0" borderId="15" xfId="56" applyNumberFormat="1" applyFont="1" applyFill="1" applyBorder="1" applyAlignment="1" applyProtection="1">
      <alignment horizontal="left" wrapText="1"/>
      <protection hidden="1"/>
    </xf>
    <xf numFmtId="172" fontId="35" fillId="0" borderId="15" xfId="55" applyNumberFormat="1" applyFont="1" applyFill="1" applyBorder="1" applyAlignment="1" applyProtection="1">
      <alignment horizontal="left" wrapText="1"/>
      <protection hidden="1"/>
    </xf>
    <xf numFmtId="173" fontId="23" fillId="0" borderId="17" xfId="53" applyNumberFormat="1" applyFont="1" applyFill="1" applyBorder="1" applyAlignment="1" applyProtection="1">
      <alignment horizontal="left"/>
      <protection hidden="1"/>
    </xf>
    <xf numFmtId="174" fontId="23" fillId="0" borderId="17" xfId="53" applyNumberFormat="1" applyFont="1" applyFill="1" applyBorder="1" applyAlignment="1" applyProtection="1">
      <alignment horizontal="left"/>
      <protection hidden="1"/>
    </xf>
    <xf numFmtId="172" fontId="23" fillId="0" borderId="17" xfId="53" applyNumberFormat="1" applyFont="1" applyFill="1" applyBorder="1" applyAlignment="1" applyProtection="1">
      <alignment horizontal="left"/>
      <protection hidden="1"/>
    </xf>
    <xf numFmtId="0" fontId="23" fillId="0" borderId="14" xfId="56" applyNumberFormat="1" applyFont="1" applyFill="1" applyBorder="1" applyAlignment="1" applyProtection="1">
      <alignment horizontal="left" wrapText="1"/>
      <protection hidden="1"/>
    </xf>
    <xf numFmtId="0" fontId="24" fillId="0" borderId="14" xfId="56" applyNumberFormat="1" applyFont="1" applyFill="1" applyBorder="1" applyAlignment="1" applyProtection="1">
      <alignment horizontal="left" wrapText="1"/>
      <protection hidden="1"/>
    </xf>
    <xf numFmtId="0" fontId="23" fillId="0" borderId="15" xfId="56" applyNumberFormat="1" applyFont="1" applyFill="1" applyBorder="1" applyAlignment="1" applyProtection="1">
      <alignment horizontal="left" wrapText="1"/>
      <protection hidden="1"/>
    </xf>
    <xf numFmtId="173" fontId="23" fillId="0" borderId="15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left"/>
      <protection/>
    </xf>
    <xf numFmtId="173" fontId="24" fillId="0" borderId="15" xfId="56" applyNumberFormat="1" applyFont="1" applyFill="1" applyBorder="1" applyAlignment="1" applyProtection="1">
      <alignment horizontal="left" wrapText="1"/>
      <protection hidden="1"/>
    </xf>
    <xf numFmtId="0" fontId="24" fillId="0" borderId="46" xfId="55" applyFont="1" applyFill="1" applyBorder="1" applyAlignment="1">
      <alignment horizontal="left" wrapText="1"/>
      <protection/>
    </xf>
    <xf numFmtId="0" fontId="24" fillId="0" borderId="45" xfId="55" applyFont="1" applyFill="1" applyBorder="1" applyAlignment="1">
      <alignment horizontal="left" wrapText="1"/>
      <protection/>
    </xf>
    <xf numFmtId="0" fontId="24" fillId="0" borderId="45" xfId="55" applyFont="1" applyFill="1" applyBorder="1" applyAlignment="1">
      <alignment horizontal="left"/>
      <protection/>
    </xf>
    <xf numFmtId="0" fontId="23" fillId="0" borderId="46" xfId="56" applyNumberFormat="1" applyFont="1" applyFill="1" applyBorder="1" applyAlignment="1" applyProtection="1">
      <alignment horizontal="left" wrapText="1"/>
      <protection hidden="1"/>
    </xf>
    <xf numFmtId="0" fontId="24" fillId="0" borderId="46" xfId="56" applyNumberFormat="1" applyFont="1" applyFill="1" applyBorder="1" applyAlignment="1" applyProtection="1">
      <alignment horizontal="left" wrapText="1"/>
      <protection hidden="1"/>
    </xf>
    <xf numFmtId="186" fontId="24" fillId="0" borderId="45" xfId="55" applyNumberFormat="1" applyFont="1" applyFill="1" applyBorder="1" applyAlignment="1">
      <alignment horizontal="left"/>
      <protection/>
    </xf>
    <xf numFmtId="0" fontId="43" fillId="0" borderId="0" xfId="56" applyNumberFormat="1" applyFont="1" applyFill="1" applyBorder="1" applyAlignment="1" applyProtection="1">
      <alignment horizontal="left" wrapText="1"/>
      <protection hidden="1"/>
    </xf>
    <xf numFmtId="38" fontId="24" fillId="0" borderId="0" xfId="55" applyNumberFormat="1" applyFont="1" applyFill="1" applyAlignment="1">
      <alignment horizontal="left"/>
      <protection/>
    </xf>
    <xf numFmtId="0" fontId="24" fillId="0" borderId="0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Border="1" applyAlignment="1">
      <alignment horizontal="left" wrapText="1"/>
      <protection/>
    </xf>
    <xf numFmtId="0" fontId="24" fillId="0" borderId="15" xfId="53" applyNumberFormat="1" applyFont="1" applyFill="1" applyBorder="1" applyAlignment="1" applyProtection="1">
      <alignment horizontal="left" wrapText="1"/>
      <protection hidden="1"/>
    </xf>
    <xf numFmtId="0" fontId="24" fillId="0" borderId="15" xfId="53" applyNumberFormat="1" applyFont="1" applyFill="1" applyBorder="1" applyAlignment="1" applyProtection="1">
      <alignment horizontal="center"/>
      <protection hidden="1"/>
    </xf>
    <xf numFmtId="0" fontId="16" fillId="0" borderId="15" xfId="53" applyNumberFormat="1" applyFont="1" applyFill="1" applyBorder="1" applyAlignment="1" applyProtection="1">
      <alignment horizontal="center"/>
      <protection hidden="1"/>
    </xf>
    <xf numFmtId="172" fontId="24" fillId="0" borderId="40" xfId="55" applyNumberFormat="1" applyFont="1" applyFill="1" applyBorder="1" applyAlignment="1" applyProtection="1">
      <alignment horizontal="left" wrapText="1"/>
      <protection hidden="1"/>
    </xf>
    <xf numFmtId="172" fontId="24" fillId="0" borderId="35" xfId="55" applyNumberFormat="1" applyFont="1" applyFill="1" applyBorder="1" applyAlignment="1" applyProtection="1">
      <alignment horizontal="left" wrapText="1"/>
      <protection hidden="1"/>
    </xf>
    <xf numFmtId="172" fontId="24" fillId="0" borderId="14" xfId="57" applyNumberFormat="1" applyFont="1" applyFill="1" applyBorder="1" applyAlignment="1" applyProtection="1">
      <alignment horizontal="left" wrapText="1"/>
      <protection hidden="1"/>
    </xf>
    <xf numFmtId="172" fontId="24" fillId="0" borderId="47" xfId="57" applyNumberFormat="1" applyFont="1" applyFill="1" applyBorder="1" applyAlignment="1" applyProtection="1">
      <alignment horizontal="left" wrapText="1"/>
      <protection hidden="1"/>
    </xf>
    <xf numFmtId="173" fontId="24" fillId="0" borderId="17" xfId="57" applyNumberFormat="1" applyFont="1" applyFill="1" applyBorder="1" applyAlignment="1" applyProtection="1">
      <alignment horizontal="left"/>
      <protection hidden="1"/>
    </xf>
    <xf numFmtId="172" fontId="24" fillId="0" borderId="15" xfId="57" applyNumberFormat="1" applyFont="1" applyFill="1" applyBorder="1" applyAlignment="1" applyProtection="1">
      <alignment horizontal="left"/>
      <protection hidden="1"/>
    </xf>
    <xf numFmtId="49" fontId="24" fillId="0" borderId="15" xfId="55" applyNumberFormat="1" applyFont="1" applyFill="1" applyBorder="1" applyAlignment="1" applyProtection="1">
      <alignment horizontal="left"/>
      <protection hidden="1"/>
    </xf>
    <xf numFmtId="172" fontId="24" fillId="0" borderId="17" xfId="55" applyNumberFormat="1" applyFont="1" applyFill="1" applyBorder="1" applyAlignment="1" applyProtection="1">
      <alignment horizontal="left" wrapText="1"/>
      <protection hidden="1"/>
    </xf>
    <xf numFmtId="172" fontId="24" fillId="0" borderId="0" xfId="53" applyNumberFormat="1" applyFont="1" applyFill="1" applyBorder="1" applyAlignment="1" applyProtection="1">
      <alignment horizontal="left" wrapText="1"/>
      <protection hidden="1"/>
    </xf>
    <xf numFmtId="183" fontId="24" fillId="0" borderId="0" xfId="53" applyNumberFormat="1" applyFont="1" applyFill="1" applyBorder="1" applyAlignment="1" applyProtection="1">
      <alignment horizontal="left" wrapText="1"/>
      <protection hidden="1"/>
    </xf>
    <xf numFmtId="172" fontId="23" fillId="0" borderId="0" xfId="55" applyNumberFormat="1" applyFont="1" applyFill="1" applyBorder="1" applyAlignment="1" applyProtection="1">
      <alignment horizontal="left"/>
      <protection hidden="1"/>
    </xf>
    <xf numFmtId="0" fontId="24" fillId="0" borderId="15" xfId="53" applyNumberFormat="1" applyFont="1" applyFill="1" applyBorder="1" applyAlignment="1" applyProtection="1">
      <alignment horizontal="left"/>
      <protection hidden="1"/>
    </xf>
    <xf numFmtId="0" fontId="24" fillId="0" borderId="40" xfId="53" applyNumberFormat="1" applyFont="1" applyFill="1" applyBorder="1" applyAlignment="1" applyProtection="1">
      <alignment horizontal="left" wrapText="1"/>
      <protection hidden="1"/>
    </xf>
    <xf numFmtId="0" fontId="24" fillId="0" borderId="40" xfId="53" applyNumberFormat="1" applyFont="1" applyFill="1" applyBorder="1" applyAlignment="1" applyProtection="1">
      <alignment horizontal="left" vertical="top" wrapText="1"/>
      <protection hidden="1"/>
    </xf>
    <xf numFmtId="172" fontId="43" fillId="0" borderId="15" xfId="55" applyNumberFormat="1" applyFont="1" applyFill="1" applyBorder="1" applyAlignment="1" applyProtection="1">
      <alignment horizontal="left" wrapText="1"/>
      <protection hidden="1"/>
    </xf>
    <xf numFmtId="173" fontId="43" fillId="0" borderId="15" xfId="55" applyNumberFormat="1" applyFont="1" applyFill="1" applyBorder="1" applyAlignment="1" applyProtection="1">
      <alignment horizontal="left"/>
      <protection hidden="1"/>
    </xf>
    <xf numFmtId="172" fontId="43" fillId="0" borderId="15" xfId="55" applyNumberFormat="1" applyFont="1" applyFill="1" applyBorder="1" applyAlignment="1" applyProtection="1">
      <alignment horizontal="left"/>
      <protection hidden="1"/>
    </xf>
    <xf numFmtId="172" fontId="43" fillId="0" borderId="15" xfId="55" applyNumberFormat="1" applyFont="1" applyFill="1" applyBorder="1" applyAlignment="1" applyProtection="1">
      <alignment/>
      <protection hidden="1"/>
    </xf>
    <xf numFmtId="175" fontId="43" fillId="0" borderId="15" xfId="55" applyNumberFormat="1" applyFont="1" applyFill="1" applyBorder="1" applyAlignment="1" applyProtection="1">
      <alignment/>
      <protection hidden="1"/>
    </xf>
    <xf numFmtId="38" fontId="43" fillId="0" borderId="15" xfId="55" applyNumberFormat="1" applyFont="1" applyFill="1" applyBorder="1" applyAlignment="1" applyProtection="1">
      <alignment/>
      <protection hidden="1"/>
    </xf>
    <xf numFmtId="38" fontId="43" fillId="0" borderId="17" xfId="55" applyNumberFormat="1" applyFont="1" applyFill="1" applyBorder="1" applyAlignment="1" applyProtection="1">
      <alignment/>
      <protection hidden="1"/>
    </xf>
    <xf numFmtId="173" fontId="24" fillId="0" borderId="17" xfId="53" applyNumberFormat="1" applyFont="1" applyFill="1" applyBorder="1" applyAlignment="1" applyProtection="1">
      <alignment horizontal="center" vertical="top"/>
      <protection hidden="1"/>
    </xf>
    <xf numFmtId="0" fontId="24" fillId="0" borderId="15" xfId="55" applyFont="1" applyFill="1" applyBorder="1">
      <alignment/>
      <protection/>
    </xf>
    <xf numFmtId="172" fontId="45" fillId="0" borderId="14" xfId="55" applyNumberFormat="1" applyFont="1" applyFill="1" applyBorder="1" applyAlignment="1" applyProtection="1">
      <alignment wrapText="1"/>
      <protection hidden="1"/>
    </xf>
    <xf numFmtId="0" fontId="29" fillId="0" borderId="17" xfId="53" applyNumberFormat="1" applyFont="1" applyFill="1" applyBorder="1" applyAlignment="1" applyProtection="1">
      <alignment horizontal="left" vertical="top" wrapText="1"/>
      <protection hidden="1"/>
    </xf>
    <xf numFmtId="183" fontId="41" fillId="0" borderId="35" xfId="53" applyNumberFormat="1" applyFont="1" applyFill="1" applyBorder="1" applyAlignment="1" applyProtection="1">
      <alignment wrapText="1"/>
      <protection hidden="1"/>
    </xf>
    <xf numFmtId="0" fontId="24" fillId="0" borderId="48" xfId="0" applyFont="1" applyFill="1" applyBorder="1" applyAlignment="1">
      <alignment horizontal="left" vertical="center" wrapText="1"/>
    </xf>
    <xf numFmtId="0" fontId="41" fillId="0" borderId="11" xfId="53" applyNumberFormat="1" applyFont="1" applyFill="1" applyBorder="1" applyAlignment="1" applyProtection="1">
      <alignment horizontal="left" wrapText="1"/>
      <protection hidden="1"/>
    </xf>
    <xf numFmtId="174" fontId="41" fillId="0" borderId="15" xfId="55" applyNumberFormat="1" applyFont="1" applyFill="1" applyBorder="1" applyAlignment="1" applyProtection="1">
      <alignment/>
      <protection hidden="1"/>
    </xf>
    <xf numFmtId="173" fontId="41" fillId="0" borderId="15" xfId="55" applyNumberFormat="1" applyFont="1" applyFill="1" applyBorder="1" applyAlignment="1" applyProtection="1">
      <alignment/>
      <protection hidden="1"/>
    </xf>
    <xf numFmtId="172" fontId="41" fillId="0" borderId="14" xfId="55" applyNumberFormat="1" applyFont="1" applyFill="1" applyBorder="1" applyAlignment="1" applyProtection="1">
      <alignment horizontal="left" wrapText="1"/>
      <protection hidden="1"/>
    </xf>
    <xf numFmtId="40" fontId="41" fillId="0" borderId="17" xfId="55" applyNumberFormat="1" applyFont="1" applyFill="1" applyBorder="1" applyAlignment="1" applyProtection="1">
      <alignment/>
      <protection hidden="1"/>
    </xf>
    <xf numFmtId="172" fontId="41" fillId="0" borderId="14" xfId="57" applyNumberFormat="1" applyFont="1" applyFill="1" applyBorder="1" applyAlignment="1" applyProtection="1">
      <alignment wrapText="1"/>
      <protection hidden="1"/>
    </xf>
    <xf numFmtId="172" fontId="41" fillId="0" borderId="47" xfId="57" applyNumberFormat="1" applyFont="1" applyFill="1" applyBorder="1" applyAlignment="1" applyProtection="1">
      <alignment wrapText="1"/>
      <protection hidden="1"/>
    </xf>
    <xf numFmtId="173" fontId="41" fillId="0" borderId="17" xfId="57" applyNumberFormat="1" applyFont="1" applyFill="1" applyBorder="1" applyAlignment="1" applyProtection="1">
      <alignment/>
      <protection hidden="1"/>
    </xf>
    <xf numFmtId="172" fontId="41" fillId="0" borderId="15" xfId="57" applyNumberFormat="1" applyFont="1" applyFill="1" applyBorder="1" applyAlignment="1" applyProtection="1">
      <alignment/>
      <protection hidden="1"/>
    </xf>
    <xf numFmtId="172" fontId="41" fillId="0" borderId="35" xfId="57" applyNumberFormat="1" applyFont="1" applyFill="1" applyBorder="1" applyAlignment="1" applyProtection="1">
      <alignment/>
      <protection hidden="1"/>
    </xf>
    <xf numFmtId="175" fontId="41" fillId="0" borderId="17" xfId="57" applyNumberFormat="1" applyFont="1" applyFill="1" applyBorder="1" applyAlignment="1" applyProtection="1">
      <alignment/>
      <protection hidden="1"/>
    </xf>
    <xf numFmtId="38" fontId="41" fillId="0" borderId="17" xfId="57" applyNumberFormat="1" applyFont="1" applyFill="1" applyBorder="1" applyAlignment="1" applyProtection="1">
      <alignment/>
      <protection hidden="1"/>
    </xf>
    <xf numFmtId="177" fontId="41" fillId="0" borderId="15" xfId="55" applyNumberFormat="1" applyFont="1" applyFill="1" applyBorder="1" applyAlignment="1" applyProtection="1">
      <alignment/>
      <protection hidden="1"/>
    </xf>
    <xf numFmtId="177" fontId="41" fillId="0" borderId="17" xfId="55" applyNumberFormat="1" applyFont="1" applyFill="1" applyBorder="1" applyAlignment="1" applyProtection="1">
      <alignment/>
      <protection hidden="1"/>
    </xf>
    <xf numFmtId="49" fontId="41" fillId="0" borderId="15" xfId="55" applyNumberFormat="1" applyFont="1" applyFill="1" applyBorder="1" applyAlignment="1" applyProtection="1">
      <alignment horizontal="right"/>
      <protection hidden="1"/>
    </xf>
    <xf numFmtId="3" fontId="41" fillId="0" borderId="15" xfId="56" applyNumberFormat="1" applyFont="1" applyFill="1" applyBorder="1" applyAlignment="1" applyProtection="1">
      <alignment/>
      <protection hidden="1"/>
    </xf>
    <xf numFmtId="176" fontId="41" fillId="0" borderId="17" xfId="56" applyNumberFormat="1" applyFont="1" applyFill="1" applyBorder="1" applyAlignment="1" applyProtection="1">
      <alignment/>
      <protection hidden="1"/>
    </xf>
    <xf numFmtId="184" fontId="41" fillId="0" borderId="17" xfId="56" applyNumberFormat="1" applyFont="1" applyFill="1" applyBorder="1" applyAlignment="1" applyProtection="1">
      <alignment/>
      <protection hidden="1"/>
    </xf>
    <xf numFmtId="3" fontId="29" fillId="0" borderId="15" xfId="56" applyNumberFormat="1" applyFont="1" applyFill="1" applyBorder="1" applyAlignment="1" applyProtection="1">
      <alignment/>
      <protection hidden="1"/>
    </xf>
    <xf numFmtId="176" fontId="29" fillId="0" borderId="17" xfId="56" applyNumberFormat="1" applyFont="1" applyFill="1" applyBorder="1" applyAlignment="1" applyProtection="1">
      <alignment/>
      <protection hidden="1"/>
    </xf>
    <xf numFmtId="185" fontId="41" fillId="0" borderId="17" xfId="55" applyNumberFormat="1" applyFont="1" applyFill="1" applyBorder="1" applyAlignment="1" applyProtection="1">
      <alignment/>
      <protection hidden="1"/>
    </xf>
    <xf numFmtId="172" fontId="29" fillId="0" borderId="14" xfId="55" applyNumberFormat="1" applyFont="1" applyFill="1" applyBorder="1" applyAlignment="1" applyProtection="1">
      <alignment wrapText="1"/>
      <protection hidden="1"/>
    </xf>
    <xf numFmtId="172" fontId="41" fillId="0" borderId="14" xfId="55" applyNumberFormat="1" applyFont="1" applyFill="1" applyBorder="1" applyAlignment="1" applyProtection="1">
      <alignment wrapText="1"/>
      <protection hidden="1"/>
    </xf>
    <xf numFmtId="0" fontId="41" fillId="0" borderId="15" xfId="56" applyNumberFormat="1" applyFont="1" applyFill="1" applyBorder="1" applyAlignment="1" applyProtection="1">
      <alignment wrapText="1"/>
      <protection hidden="1"/>
    </xf>
    <xf numFmtId="0" fontId="29" fillId="0" borderId="33" xfId="55" applyNumberFormat="1" applyFont="1" applyFill="1" applyBorder="1" applyAlignment="1" applyProtection="1">
      <alignment/>
      <protection hidden="1"/>
    </xf>
    <xf numFmtId="0" fontId="29" fillId="0" borderId="15" xfId="56" applyNumberFormat="1" applyFont="1" applyFill="1" applyBorder="1" applyAlignment="1" applyProtection="1">
      <alignment wrapText="1"/>
      <protection hidden="1"/>
    </xf>
    <xf numFmtId="173" fontId="29" fillId="0" borderId="15" xfId="56" applyNumberFormat="1" applyFont="1" applyFill="1" applyBorder="1" applyAlignment="1" applyProtection="1">
      <alignment wrapText="1"/>
      <protection hidden="1"/>
    </xf>
    <xf numFmtId="0" fontId="41" fillId="0" borderId="0" xfId="55" applyFont="1" applyFill="1" applyAlignment="1">
      <alignment wrapText="1"/>
      <protection/>
    </xf>
    <xf numFmtId="0" fontId="41" fillId="0" borderId="0" xfId="55" applyFont="1" applyFill="1">
      <alignment/>
      <protection/>
    </xf>
    <xf numFmtId="38" fontId="41" fillId="0" borderId="0" xfId="55" applyNumberFormat="1" applyFont="1" applyFill="1">
      <alignment/>
      <protection/>
    </xf>
    <xf numFmtId="0" fontId="29" fillId="0" borderId="0" xfId="55" applyFont="1" applyFill="1" applyBorder="1" applyProtection="1">
      <alignment/>
      <protection hidden="1"/>
    </xf>
    <xf numFmtId="0" fontId="29" fillId="0" borderId="0" xfId="55" applyFont="1" applyFill="1">
      <alignment/>
      <protection/>
    </xf>
    <xf numFmtId="0" fontId="41" fillId="0" borderId="0" xfId="55" applyFont="1" applyFill="1" applyBorder="1" applyProtection="1">
      <alignment/>
      <protection hidden="1"/>
    </xf>
    <xf numFmtId="38" fontId="41" fillId="0" borderId="15" xfId="57" applyNumberFormat="1" applyFont="1" applyFill="1" applyBorder="1" applyAlignment="1" applyProtection="1">
      <alignment/>
      <protection hidden="1"/>
    </xf>
    <xf numFmtId="172" fontId="41" fillId="0" borderId="14" xfId="53" applyNumberFormat="1" applyFont="1" applyFill="1" applyBorder="1" applyAlignment="1" applyProtection="1">
      <alignment wrapText="1"/>
      <protection hidden="1"/>
    </xf>
    <xf numFmtId="172" fontId="41" fillId="0" borderId="35" xfId="53" applyNumberFormat="1" applyFont="1" applyFill="1" applyBorder="1" applyAlignment="1" applyProtection="1">
      <alignment wrapText="1"/>
      <protection hidden="1"/>
    </xf>
    <xf numFmtId="183" fontId="41" fillId="0" borderId="17" xfId="53" applyNumberFormat="1" applyFont="1" applyFill="1" applyBorder="1" applyAlignment="1" applyProtection="1">
      <alignment wrapText="1"/>
      <protection hidden="1"/>
    </xf>
    <xf numFmtId="173" fontId="41" fillId="0" borderId="17" xfId="53" applyNumberFormat="1" applyFont="1" applyFill="1" applyBorder="1" applyAlignment="1" applyProtection="1">
      <alignment/>
      <protection hidden="1"/>
    </xf>
    <xf numFmtId="174" fontId="41" fillId="0" borderId="17" xfId="53" applyNumberFormat="1" applyFont="1" applyFill="1" applyBorder="1" applyAlignment="1" applyProtection="1">
      <alignment/>
      <protection hidden="1"/>
    </xf>
    <xf numFmtId="172" fontId="41" fillId="0" borderId="17" xfId="53" applyNumberFormat="1" applyFont="1" applyFill="1" applyBorder="1" applyAlignment="1" applyProtection="1">
      <alignment/>
      <protection hidden="1"/>
    </xf>
    <xf numFmtId="172" fontId="29" fillId="0" borderId="14" xfId="53" applyNumberFormat="1" applyFont="1" applyFill="1" applyBorder="1" applyAlignment="1" applyProtection="1">
      <alignment wrapText="1"/>
      <protection hidden="1"/>
    </xf>
    <xf numFmtId="0" fontId="27" fillId="0" borderId="0" xfId="55" applyFont="1" applyFill="1" applyBorder="1" applyProtection="1">
      <alignment/>
      <protection hidden="1"/>
    </xf>
    <xf numFmtId="0" fontId="27" fillId="0" borderId="0" xfId="55" applyFont="1" applyFill="1">
      <alignment/>
      <protection/>
    </xf>
    <xf numFmtId="173" fontId="29" fillId="0" borderId="17" xfId="53" applyNumberFormat="1" applyFont="1" applyFill="1" applyBorder="1" applyAlignment="1" applyProtection="1">
      <alignment/>
      <protection hidden="1"/>
    </xf>
    <xf numFmtId="174" fontId="29" fillId="0" borderId="17" xfId="53" applyNumberFormat="1" applyFont="1" applyFill="1" applyBorder="1" applyAlignment="1" applyProtection="1">
      <alignment/>
      <protection hidden="1"/>
    </xf>
    <xf numFmtId="172" fontId="29" fillId="0" borderId="17" xfId="53" applyNumberFormat="1" applyFont="1" applyFill="1" applyBorder="1" applyAlignment="1" applyProtection="1">
      <alignment/>
      <protection hidden="1"/>
    </xf>
    <xf numFmtId="0" fontId="29" fillId="0" borderId="14" xfId="56" applyNumberFormat="1" applyFont="1" applyFill="1" applyBorder="1" applyAlignment="1" applyProtection="1">
      <alignment wrapText="1"/>
      <protection hidden="1"/>
    </xf>
    <xf numFmtId="0" fontId="41" fillId="0" borderId="14" xfId="56" applyNumberFormat="1" applyFont="1" applyFill="1" applyBorder="1" applyAlignment="1" applyProtection="1">
      <alignment wrapText="1"/>
      <protection hidden="1"/>
    </xf>
    <xf numFmtId="176" fontId="41" fillId="0" borderId="15" xfId="56" applyNumberFormat="1" applyFont="1" applyFill="1" applyBorder="1" applyAlignment="1" applyProtection="1">
      <alignment/>
      <protection hidden="1"/>
    </xf>
    <xf numFmtId="176" fontId="29" fillId="0" borderId="15" xfId="56" applyNumberFormat="1" applyFont="1" applyFill="1" applyBorder="1" applyAlignment="1" applyProtection="1">
      <alignment/>
      <protection hidden="1"/>
    </xf>
    <xf numFmtId="0" fontId="29" fillId="0" borderId="0" xfId="55" applyFont="1" applyFill="1" applyProtection="1">
      <alignment/>
      <protection hidden="1"/>
    </xf>
    <xf numFmtId="0" fontId="41" fillId="0" borderId="16" xfId="55" applyFont="1" applyFill="1" applyBorder="1">
      <alignment/>
      <protection/>
    </xf>
    <xf numFmtId="173" fontId="41" fillId="0" borderId="15" xfId="56" applyNumberFormat="1" applyFont="1" applyFill="1" applyBorder="1" applyAlignment="1" applyProtection="1">
      <alignment wrapText="1"/>
      <protection hidden="1"/>
    </xf>
    <xf numFmtId="178" fontId="41" fillId="0" borderId="0" xfId="55" applyNumberFormat="1" applyFont="1" applyFill="1">
      <alignment/>
      <protection/>
    </xf>
    <xf numFmtId="0" fontId="41" fillId="0" borderId="46" xfId="55" applyFont="1" applyFill="1" applyBorder="1" applyAlignment="1">
      <alignment wrapText="1"/>
      <protection/>
    </xf>
    <xf numFmtId="0" fontId="41" fillId="0" borderId="45" xfId="55" applyFont="1" applyFill="1" applyBorder="1" applyAlignment="1">
      <alignment wrapText="1"/>
      <protection/>
    </xf>
    <xf numFmtId="0" fontId="41" fillId="0" borderId="45" xfId="55" applyFont="1" applyFill="1" applyBorder="1">
      <alignment/>
      <protection/>
    </xf>
    <xf numFmtId="38" fontId="41" fillId="0" borderId="45" xfId="55" applyNumberFormat="1" applyFont="1" applyFill="1" applyBorder="1">
      <alignment/>
      <protection/>
    </xf>
    <xf numFmtId="0" fontId="29" fillId="0" borderId="46" xfId="56" applyNumberFormat="1" applyFont="1" applyFill="1" applyBorder="1" applyAlignment="1" applyProtection="1">
      <alignment wrapText="1"/>
      <protection hidden="1"/>
    </xf>
    <xf numFmtId="178" fontId="41" fillId="0" borderId="45" xfId="55" applyNumberFormat="1" applyFont="1" applyFill="1" applyBorder="1">
      <alignment/>
      <protection/>
    </xf>
    <xf numFmtId="0" fontId="41" fillId="0" borderId="46" xfId="56" applyNumberFormat="1" applyFont="1" applyFill="1" applyBorder="1" applyAlignment="1" applyProtection="1">
      <alignment wrapText="1"/>
      <protection hidden="1"/>
    </xf>
    <xf numFmtId="186" fontId="41" fillId="0" borderId="45" xfId="55" applyNumberFormat="1" applyFont="1" applyFill="1" applyBorder="1">
      <alignment/>
      <protection/>
    </xf>
    <xf numFmtId="186" fontId="27" fillId="0" borderId="45" xfId="55" applyNumberFormat="1" applyFont="1" applyFill="1" applyBorder="1">
      <alignment/>
      <protection/>
    </xf>
    <xf numFmtId="0" fontId="49" fillId="0" borderId="0" xfId="56" applyNumberFormat="1" applyFont="1" applyFill="1" applyBorder="1" applyAlignment="1" applyProtection="1">
      <alignment wrapText="1"/>
      <protection hidden="1"/>
    </xf>
    <xf numFmtId="0" fontId="41" fillId="0" borderId="0" xfId="56" applyNumberFormat="1" applyFont="1" applyFill="1" applyBorder="1" applyAlignment="1" applyProtection="1">
      <alignment wrapText="1"/>
      <protection hidden="1"/>
    </xf>
    <xf numFmtId="186" fontId="41" fillId="0" borderId="0" xfId="55" applyNumberFormat="1" applyFont="1" applyFill="1">
      <alignment/>
      <protection/>
    </xf>
    <xf numFmtId="0" fontId="41" fillId="0" borderId="0" xfId="55" applyFont="1" applyFill="1" applyBorder="1" applyAlignment="1">
      <alignment wrapText="1"/>
      <protection/>
    </xf>
    <xf numFmtId="38" fontId="24" fillId="0" borderId="35" xfId="55" applyNumberFormat="1" applyFont="1" applyFill="1" applyBorder="1" applyAlignment="1">
      <alignment horizontal="right" wrapText="1"/>
      <protection/>
    </xf>
    <xf numFmtId="0" fontId="24" fillId="0" borderId="17" xfId="55" applyFont="1" applyFill="1" applyBorder="1" applyAlignment="1">
      <alignment horizontal="center" wrapText="1"/>
      <protection/>
    </xf>
    <xf numFmtId="38" fontId="23" fillId="0" borderId="49" xfId="55" applyNumberFormat="1" applyFont="1" applyFill="1" applyBorder="1" applyAlignment="1" applyProtection="1">
      <alignment/>
      <protection hidden="1"/>
    </xf>
    <xf numFmtId="0" fontId="1" fillId="0" borderId="40" xfId="55" applyFont="1" applyFill="1" applyBorder="1">
      <alignment/>
      <protection/>
    </xf>
    <xf numFmtId="38" fontId="4" fillId="0" borderId="40" xfId="55" applyNumberFormat="1" applyFont="1" applyFill="1" applyBorder="1" applyAlignment="1" applyProtection="1">
      <alignment/>
      <protection hidden="1"/>
    </xf>
    <xf numFmtId="38" fontId="5" fillId="0" borderId="40" xfId="55" applyNumberFormat="1" applyFont="1" applyFill="1" applyBorder="1" applyAlignment="1" applyProtection="1">
      <alignment/>
      <protection hidden="1"/>
    </xf>
    <xf numFmtId="38" fontId="5" fillId="0" borderId="40" xfId="57" applyNumberFormat="1" applyFont="1" applyFill="1" applyBorder="1" applyAlignment="1" applyProtection="1">
      <alignment/>
      <protection hidden="1"/>
    </xf>
    <xf numFmtId="38" fontId="23" fillId="0" borderId="40" xfId="55" applyNumberFormat="1" applyFont="1" applyFill="1" applyBorder="1" applyAlignment="1" applyProtection="1">
      <alignment/>
      <protection hidden="1"/>
    </xf>
    <xf numFmtId="38" fontId="24" fillId="0" borderId="40" xfId="55" applyNumberFormat="1" applyFont="1" applyFill="1" applyBorder="1" applyAlignment="1" applyProtection="1">
      <alignment/>
      <protection hidden="1"/>
    </xf>
    <xf numFmtId="177" fontId="5" fillId="0" borderId="40" xfId="55" applyNumberFormat="1" applyFont="1" applyFill="1" applyBorder="1" applyAlignment="1" applyProtection="1">
      <alignment/>
      <protection hidden="1"/>
    </xf>
    <xf numFmtId="177" fontId="5" fillId="0" borderId="35" xfId="55" applyNumberFormat="1" applyFont="1" applyFill="1" applyBorder="1" applyAlignment="1" applyProtection="1">
      <alignment/>
      <protection hidden="1"/>
    </xf>
    <xf numFmtId="177" fontId="23" fillId="0" borderId="50" xfId="55" applyNumberFormat="1" applyFont="1" applyFill="1" applyBorder="1" applyAlignment="1" applyProtection="1">
      <alignment/>
      <protection hidden="1"/>
    </xf>
    <xf numFmtId="177" fontId="24" fillId="0" borderId="40" xfId="55" applyNumberFormat="1" applyFont="1" applyFill="1" applyBorder="1" applyAlignment="1" applyProtection="1">
      <alignment/>
      <protection hidden="1"/>
    </xf>
    <xf numFmtId="38" fontId="36" fillId="0" borderId="40" xfId="55" applyNumberFormat="1" applyFont="1" applyFill="1" applyBorder="1" applyAlignment="1" applyProtection="1">
      <alignment/>
      <protection hidden="1"/>
    </xf>
    <xf numFmtId="38" fontId="1" fillId="0" borderId="40" xfId="55" applyNumberFormat="1" applyFont="1" applyFill="1" applyBorder="1" applyAlignment="1" applyProtection="1">
      <alignment/>
      <protection hidden="1"/>
    </xf>
    <xf numFmtId="38" fontId="25" fillId="0" borderId="40" xfId="55" applyNumberFormat="1" applyFont="1" applyFill="1" applyBorder="1" applyAlignment="1" applyProtection="1">
      <alignment/>
      <protection hidden="1"/>
    </xf>
    <xf numFmtId="38" fontId="28" fillId="0" borderId="40" xfId="55" applyNumberFormat="1" applyFont="1" applyFill="1" applyBorder="1" applyAlignment="1" applyProtection="1">
      <alignment/>
      <protection hidden="1"/>
    </xf>
    <xf numFmtId="176" fontId="11" fillId="0" borderId="40" xfId="56" applyNumberFormat="1" applyFont="1" applyFill="1" applyBorder="1" applyAlignment="1" applyProtection="1">
      <alignment/>
      <protection hidden="1"/>
    </xf>
    <xf numFmtId="176" fontId="42" fillId="0" borderId="40" xfId="56" applyNumberFormat="1" applyFont="1" applyFill="1" applyBorder="1" applyAlignment="1" applyProtection="1">
      <alignment/>
      <protection hidden="1"/>
    </xf>
    <xf numFmtId="0" fontId="23" fillId="0" borderId="15" xfId="55" applyFont="1" applyFill="1" applyBorder="1">
      <alignment/>
      <protection/>
    </xf>
    <xf numFmtId="38" fontId="24" fillId="0" borderId="15" xfId="57" applyNumberFormat="1" applyFont="1" applyFill="1" applyBorder="1" applyAlignment="1" applyProtection="1">
      <alignment/>
      <protection hidden="1"/>
    </xf>
    <xf numFmtId="0" fontId="41" fillId="0" borderId="0" xfId="0" applyFont="1" applyFill="1" applyAlignment="1">
      <alignment/>
    </xf>
    <xf numFmtId="0" fontId="41" fillId="0" borderId="18" xfId="53" applyNumberFormat="1" applyFont="1" applyFill="1" applyBorder="1" applyAlignment="1" applyProtection="1">
      <alignment horizontal="left" wrapText="1"/>
      <protection hidden="1"/>
    </xf>
    <xf numFmtId="0" fontId="41" fillId="0" borderId="15" xfId="53" applyNumberFormat="1" applyFont="1" applyFill="1" applyBorder="1" applyAlignment="1" applyProtection="1">
      <alignment horizontal="left" wrapText="1"/>
      <protection hidden="1"/>
    </xf>
    <xf numFmtId="0" fontId="24" fillId="0" borderId="17" xfId="55" applyNumberFormat="1" applyFont="1" applyFill="1" applyBorder="1" applyAlignment="1" applyProtection="1">
      <alignment horizontal="center" vertical="center"/>
      <protection hidden="1"/>
    </xf>
    <xf numFmtId="0" fontId="41" fillId="0" borderId="48" xfId="0" applyFont="1" applyFill="1" applyBorder="1" applyAlignment="1">
      <alignment horizontal="left" vertical="center" wrapText="1"/>
    </xf>
    <xf numFmtId="174" fontId="41" fillId="0" borderId="15" xfId="55" applyNumberFormat="1" applyFont="1" applyFill="1" applyBorder="1" applyAlignment="1" applyProtection="1">
      <alignment horizontal="left"/>
      <protection hidden="1"/>
    </xf>
    <xf numFmtId="0" fontId="41" fillId="0" borderId="42" xfId="53" applyNumberFormat="1" applyFont="1" applyFill="1" applyBorder="1" applyAlignment="1" applyProtection="1">
      <alignment horizontal="left" wrapText="1"/>
      <protection hidden="1"/>
    </xf>
    <xf numFmtId="0" fontId="41" fillId="0" borderId="43" xfId="53" applyNumberFormat="1" applyFont="1" applyFill="1" applyBorder="1" applyAlignment="1" applyProtection="1">
      <alignment horizontal="left"/>
      <protection hidden="1"/>
    </xf>
    <xf numFmtId="0" fontId="41" fillId="0" borderId="17" xfId="53" applyNumberFormat="1" applyFont="1" applyFill="1" applyBorder="1" applyAlignment="1" applyProtection="1">
      <alignment horizontal="left" vertical="top" wrapText="1"/>
      <protection hidden="1"/>
    </xf>
    <xf numFmtId="0" fontId="41" fillId="0" borderId="15" xfId="53" applyNumberFormat="1" applyFont="1" applyFill="1" applyBorder="1" applyAlignment="1" applyProtection="1">
      <alignment horizontal="left"/>
      <protection hidden="1"/>
    </xf>
    <xf numFmtId="0" fontId="41" fillId="0" borderId="15" xfId="53" applyNumberFormat="1" applyFont="1" applyFill="1" applyBorder="1" applyAlignment="1" applyProtection="1">
      <alignment horizontal="center"/>
      <protection hidden="1"/>
    </xf>
    <xf numFmtId="172" fontId="41" fillId="0" borderId="14" xfId="53" applyNumberFormat="1" applyFont="1" applyFill="1" applyBorder="1" applyAlignment="1" applyProtection="1">
      <alignment horizontal="left" wrapText="1"/>
      <protection hidden="1"/>
    </xf>
    <xf numFmtId="0" fontId="41" fillId="0" borderId="15" xfId="53" applyNumberFormat="1" applyFont="1" applyFill="1" applyBorder="1" applyAlignment="1" applyProtection="1">
      <alignment/>
      <protection hidden="1"/>
    </xf>
    <xf numFmtId="0" fontId="41" fillId="0" borderId="15" xfId="53" applyNumberFormat="1" applyFont="1" applyFill="1" applyBorder="1" applyAlignment="1" applyProtection="1">
      <alignment horizontal="center" wrapText="1"/>
      <protection hidden="1"/>
    </xf>
    <xf numFmtId="0" fontId="41" fillId="0" borderId="15" xfId="53" applyNumberFormat="1" applyFont="1" applyFill="1" applyBorder="1" applyAlignment="1" applyProtection="1">
      <alignment horizontal="left" vertical="top" wrapText="1"/>
      <protection hidden="1"/>
    </xf>
    <xf numFmtId="172" fontId="41" fillId="0" borderId="40" xfId="53" applyNumberFormat="1" applyFont="1" applyFill="1" applyBorder="1" applyAlignment="1" applyProtection="1">
      <alignment horizontal="left" wrapText="1"/>
      <protection hidden="1"/>
    </xf>
    <xf numFmtId="0" fontId="41" fillId="0" borderId="14" xfId="56" applyNumberFormat="1" applyFont="1" applyFill="1" applyBorder="1" applyAlignment="1" applyProtection="1">
      <alignment horizontal="left" wrapText="1"/>
      <protection hidden="1"/>
    </xf>
    <xf numFmtId="0" fontId="41" fillId="0" borderId="15" xfId="53" applyFont="1" applyFill="1" applyBorder="1" applyAlignment="1" applyProtection="1">
      <alignment wrapText="1"/>
      <protection hidden="1"/>
    </xf>
    <xf numFmtId="49" fontId="41" fillId="0" borderId="15" xfId="53" applyNumberFormat="1" applyFont="1" applyFill="1" applyBorder="1" applyAlignment="1" applyProtection="1">
      <alignment horizontal="center" wrapText="1"/>
      <protection hidden="1"/>
    </xf>
    <xf numFmtId="38" fontId="41" fillId="0" borderId="17" xfId="55" applyNumberFormat="1" applyFont="1" applyFill="1" applyBorder="1" applyAlignment="1" applyProtection="1">
      <alignment wrapText="1"/>
      <protection hidden="1"/>
    </xf>
    <xf numFmtId="0" fontId="0" fillId="0" borderId="0" xfId="0" applyFont="1" applyFill="1" applyAlignment="1">
      <alignment/>
    </xf>
    <xf numFmtId="177" fontId="29" fillId="0" borderId="15" xfId="55" applyNumberFormat="1" applyFont="1" applyFill="1" applyBorder="1" applyAlignment="1" applyProtection="1">
      <alignment/>
      <protection hidden="1"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38" fontId="24" fillId="0" borderId="15" xfId="56" applyNumberFormat="1" applyFont="1" applyFill="1" applyBorder="1" applyAlignment="1" applyProtection="1">
      <alignment/>
      <protection hidden="1"/>
    </xf>
    <xf numFmtId="38" fontId="24" fillId="0" borderId="17" xfId="56" applyNumberFormat="1" applyFont="1" applyFill="1" applyBorder="1" applyAlignment="1" applyProtection="1">
      <alignment/>
      <protection hidden="1"/>
    </xf>
    <xf numFmtId="189" fontId="24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15" xfId="53" applyNumberFormat="1" applyFont="1" applyFill="1" applyBorder="1" applyAlignment="1" applyProtection="1">
      <alignment horizontal="center" wrapText="1"/>
      <protection hidden="1"/>
    </xf>
    <xf numFmtId="2" fontId="41" fillId="0" borderId="15" xfId="53" applyNumberFormat="1" applyFont="1" applyFill="1" applyBorder="1" applyAlignment="1" applyProtection="1">
      <alignment vertical="top" wrapText="1" shrinkToFit="1"/>
      <protection hidden="1"/>
    </xf>
    <xf numFmtId="2" fontId="41" fillId="0" borderId="15" xfId="53" applyNumberFormat="1" applyFont="1" applyFill="1" applyBorder="1" applyAlignment="1" applyProtection="1">
      <alignment horizontal="left" wrapText="1"/>
      <protection hidden="1"/>
    </xf>
    <xf numFmtId="0" fontId="5" fillId="0" borderId="0" xfId="55" applyFont="1" applyFill="1">
      <alignment/>
      <protection/>
    </xf>
    <xf numFmtId="38" fontId="49" fillId="0" borderId="15" xfId="55" applyNumberFormat="1" applyFont="1" applyFill="1" applyBorder="1" applyAlignment="1" applyProtection="1">
      <alignment/>
      <protection hidden="1"/>
    </xf>
    <xf numFmtId="38" fontId="49" fillId="0" borderId="17" xfId="55" applyNumberFormat="1" applyFont="1" applyFill="1" applyBorder="1" applyAlignment="1" applyProtection="1">
      <alignment/>
      <protection hidden="1"/>
    </xf>
    <xf numFmtId="2" fontId="24" fillId="0" borderId="15" xfId="53" applyNumberFormat="1" applyFont="1" applyFill="1" applyBorder="1" applyAlignment="1" applyProtection="1">
      <alignment vertical="top" wrapText="1" shrinkToFit="1"/>
      <protection hidden="1"/>
    </xf>
    <xf numFmtId="172" fontId="24" fillId="0" borderId="14" xfId="53" applyNumberFormat="1" applyFont="1" applyFill="1" applyBorder="1" applyAlignment="1" applyProtection="1">
      <alignment wrapText="1"/>
      <protection hidden="1"/>
    </xf>
    <xf numFmtId="172" fontId="24" fillId="0" borderId="40" xfId="53" applyNumberFormat="1" applyFont="1" applyFill="1" applyBorder="1" applyAlignment="1" applyProtection="1">
      <alignment horizontal="left" wrapText="1"/>
      <protection hidden="1"/>
    </xf>
    <xf numFmtId="2" fontId="24" fillId="0" borderId="15" xfId="53" applyNumberFormat="1" applyFont="1" applyFill="1" applyBorder="1" applyAlignment="1" applyProtection="1">
      <alignment horizontal="left" wrapText="1"/>
      <protection hidden="1"/>
    </xf>
    <xf numFmtId="0" fontId="2" fillId="0" borderId="0" xfId="55" applyFont="1" applyFill="1">
      <alignment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55" applyFont="1" applyFill="1" applyBorder="1" applyProtection="1">
      <alignment/>
      <protection hidden="1"/>
    </xf>
    <xf numFmtId="172" fontId="36" fillId="0" borderId="14" xfId="53" applyNumberFormat="1" applyFont="1" applyFill="1" applyBorder="1" applyAlignment="1" applyProtection="1">
      <alignment wrapText="1"/>
      <protection hidden="1"/>
    </xf>
    <xf numFmtId="43" fontId="23" fillId="0" borderId="15" xfId="67" applyFont="1" applyFill="1" applyBorder="1" applyAlignment="1" applyProtection="1">
      <alignment/>
      <protection hidden="1"/>
    </xf>
    <xf numFmtId="191" fontId="24" fillId="0" borderId="0" xfId="55" applyNumberFormat="1" applyFont="1" applyFill="1">
      <alignment/>
      <protection/>
    </xf>
    <xf numFmtId="38" fontId="29" fillId="0" borderId="0" xfId="55" applyNumberFormat="1" applyFont="1" applyFill="1">
      <alignment/>
      <protection/>
    </xf>
    <xf numFmtId="0" fontId="4" fillId="0" borderId="0" xfId="55" applyFont="1" applyFill="1" applyAlignment="1">
      <alignment wrapText="1"/>
      <protection/>
    </xf>
    <xf numFmtId="38" fontId="29" fillId="0" borderId="51" xfId="55" applyNumberFormat="1" applyFont="1" applyFill="1" applyBorder="1" applyAlignment="1" applyProtection="1">
      <alignment/>
      <protection hidden="1"/>
    </xf>
    <xf numFmtId="40" fontId="41" fillId="0" borderId="33" xfId="55" applyNumberFormat="1" applyFont="1" applyFill="1" applyBorder="1" applyAlignment="1" applyProtection="1">
      <alignment/>
      <protection hidden="1"/>
    </xf>
    <xf numFmtId="38" fontId="49" fillId="0" borderId="33" xfId="55" applyNumberFormat="1" applyFont="1" applyFill="1" applyBorder="1" applyAlignment="1" applyProtection="1">
      <alignment/>
      <protection hidden="1"/>
    </xf>
    <xf numFmtId="38" fontId="41" fillId="0" borderId="33" xfId="55" applyNumberFormat="1" applyFont="1" applyFill="1" applyBorder="1" applyAlignment="1" applyProtection="1">
      <alignment/>
      <protection hidden="1"/>
    </xf>
    <xf numFmtId="38" fontId="41" fillId="0" borderId="49" xfId="55" applyNumberFormat="1" applyFont="1" applyFill="1" applyBorder="1" applyAlignment="1" applyProtection="1">
      <alignment/>
      <protection hidden="1"/>
    </xf>
    <xf numFmtId="38" fontId="23" fillId="0" borderId="0" xfId="55" applyNumberFormat="1" applyFont="1" applyFill="1">
      <alignment/>
      <protection/>
    </xf>
    <xf numFmtId="183" fontId="24" fillId="0" borderId="15" xfId="53" applyNumberFormat="1" applyFont="1" applyFill="1" applyBorder="1" applyAlignment="1" applyProtection="1">
      <alignment horizontal="left" wrapText="1"/>
      <protection hidden="1"/>
    </xf>
    <xf numFmtId="183" fontId="24" fillId="0" borderId="17" xfId="53" applyNumberFormat="1" applyFont="1" applyFill="1" applyBorder="1" applyAlignment="1" applyProtection="1">
      <alignment horizontal="left" wrapText="1"/>
      <protection hidden="1"/>
    </xf>
    <xf numFmtId="178" fontId="14" fillId="0" borderId="0" xfId="59" applyNumberFormat="1" applyFont="1">
      <alignment/>
      <protection/>
    </xf>
    <xf numFmtId="38" fontId="24" fillId="0" borderId="51" xfId="55" applyNumberFormat="1" applyFont="1" applyFill="1" applyBorder="1" applyAlignment="1" applyProtection="1">
      <alignment/>
      <protection hidden="1"/>
    </xf>
    <xf numFmtId="0" fontId="24" fillId="0" borderId="18" xfId="53" applyNumberFormat="1" applyFont="1" applyFill="1" applyBorder="1" applyAlignment="1" applyProtection="1">
      <alignment horizontal="left" vertical="center" wrapText="1"/>
      <protection hidden="1"/>
    </xf>
    <xf numFmtId="38" fontId="24" fillId="0" borderId="17" xfId="55" applyNumberFormat="1" applyFont="1" applyFill="1" applyBorder="1" applyAlignment="1" applyProtection="1">
      <alignment wrapText="1"/>
      <protection hidden="1"/>
    </xf>
    <xf numFmtId="38" fontId="23" fillId="0" borderId="15" xfId="56" applyNumberFormat="1" applyFont="1" applyFill="1" applyBorder="1" applyAlignment="1" applyProtection="1">
      <alignment/>
      <protection hidden="1"/>
    </xf>
    <xf numFmtId="38" fontId="23" fillId="0" borderId="17" xfId="56" applyNumberFormat="1" applyFont="1" applyFill="1" applyBorder="1" applyAlignment="1" applyProtection="1">
      <alignment/>
      <protection hidden="1"/>
    </xf>
    <xf numFmtId="43" fontId="24" fillId="0" borderId="0" xfId="67" applyFont="1" applyFill="1" applyAlignment="1">
      <alignment/>
    </xf>
    <xf numFmtId="177" fontId="24" fillId="0" borderId="45" xfId="55" applyNumberFormat="1" applyFont="1" applyFill="1" applyBorder="1">
      <alignment/>
      <protection/>
    </xf>
    <xf numFmtId="3" fontId="70" fillId="0" borderId="17" xfId="56" applyNumberFormat="1" applyFont="1" applyFill="1" applyBorder="1" applyAlignment="1" applyProtection="1">
      <alignment/>
      <protection hidden="1"/>
    </xf>
    <xf numFmtId="0" fontId="28" fillId="0" borderId="15" xfId="55" applyFont="1" applyFill="1" applyBorder="1">
      <alignment/>
      <protection/>
    </xf>
    <xf numFmtId="0" fontId="4" fillId="0" borderId="15" xfId="55" applyFont="1" applyFill="1" applyBorder="1">
      <alignment/>
      <protection/>
    </xf>
    <xf numFmtId="9" fontId="1" fillId="0" borderId="15" xfId="55" applyNumberFormat="1" applyFont="1" applyFill="1" applyBorder="1">
      <alignment/>
      <protection/>
    </xf>
    <xf numFmtId="10" fontId="1" fillId="0" borderId="15" xfId="55" applyNumberFormat="1" applyFont="1" applyFill="1" applyBorder="1">
      <alignment/>
      <protection/>
    </xf>
    <xf numFmtId="174" fontId="16" fillId="0" borderId="2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35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2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53" applyFont="1" applyFill="1" applyProtection="1">
      <alignment/>
      <protection hidden="1"/>
    </xf>
    <xf numFmtId="0" fontId="41" fillId="0" borderId="0" xfId="53" applyNumberFormat="1" applyFont="1" applyFill="1" applyAlignment="1" applyProtection="1">
      <alignment/>
      <protection hidden="1"/>
    </xf>
    <xf numFmtId="0" fontId="16" fillId="0" borderId="0" xfId="53" applyNumberFormat="1" applyFont="1" applyFill="1" applyAlignment="1" applyProtection="1">
      <alignment horizontal="right"/>
      <protection hidden="1"/>
    </xf>
    <xf numFmtId="0" fontId="46" fillId="0" borderId="0" xfId="56" applyFont="1" applyFill="1" applyAlignment="1" applyProtection="1">
      <alignment horizontal="left"/>
      <protection hidden="1"/>
    </xf>
    <xf numFmtId="0" fontId="14" fillId="0" borderId="0" xfId="53" applyNumberFormat="1" applyFont="1" applyFill="1" applyAlignment="1" applyProtection="1">
      <alignment horizontal="left" vertical="center" wrapText="1"/>
      <protection hidden="1"/>
    </xf>
    <xf numFmtId="0" fontId="34" fillId="0" borderId="0" xfId="0" applyFont="1" applyFill="1" applyAlignment="1">
      <alignment/>
    </xf>
    <xf numFmtId="0" fontId="16" fillId="0" borderId="0" xfId="53" applyFont="1" applyFill="1" applyProtection="1">
      <alignment/>
      <protection hidden="1"/>
    </xf>
    <xf numFmtId="0" fontId="46" fillId="0" borderId="0" xfId="56" applyFont="1" applyFill="1" applyProtection="1">
      <alignment/>
      <protection hidden="1"/>
    </xf>
    <xf numFmtId="0" fontId="46" fillId="0" borderId="0" xfId="56" applyFont="1" applyFill="1">
      <alignment/>
      <protection/>
    </xf>
    <xf numFmtId="0" fontId="24" fillId="0" borderId="12" xfId="55" applyFont="1" applyFill="1" applyBorder="1">
      <alignment/>
      <protection/>
    </xf>
    <xf numFmtId="174" fontId="45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55" applyFont="1" applyFill="1" applyBorder="1">
      <alignment/>
      <protection/>
    </xf>
    <xf numFmtId="0" fontId="24" fillId="0" borderId="11" xfId="55" applyFont="1" applyFill="1" applyBorder="1">
      <alignment/>
      <protection/>
    </xf>
    <xf numFmtId="0" fontId="41" fillId="0" borderId="52" xfId="53" applyFont="1" applyFill="1" applyBorder="1" applyProtection="1">
      <alignment/>
      <protection hidden="1"/>
    </xf>
    <xf numFmtId="0" fontId="41" fillId="0" borderId="0" xfId="53" applyFont="1" applyFill="1" applyBorder="1" applyProtection="1">
      <alignment/>
      <protection hidden="1"/>
    </xf>
    <xf numFmtId="0" fontId="41" fillId="0" borderId="11" xfId="53" applyNumberFormat="1" applyFont="1" applyFill="1" applyBorder="1" applyAlignment="1" applyProtection="1">
      <alignment/>
      <protection hidden="1"/>
    </xf>
    <xf numFmtId="0" fontId="41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41" fillId="0" borderId="41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15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 wrapText="1"/>
      <protection/>
    </xf>
    <xf numFmtId="0" fontId="1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3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5" xfId="55" applyFont="1" applyFill="1" applyBorder="1">
      <alignment/>
      <protection/>
    </xf>
    <xf numFmtId="0" fontId="45" fillId="0" borderId="0" xfId="53" applyNumberFormat="1" applyFont="1" applyFill="1" applyAlignment="1" applyProtection="1">
      <alignment/>
      <protection hidden="1"/>
    </xf>
    <xf numFmtId="172" fontId="45" fillId="0" borderId="35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15" xfId="53" applyNumberFormat="1" applyFont="1" applyFill="1" applyBorder="1" applyAlignment="1" applyProtection="1">
      <alignment horizontal="center" wrapText="1"/>
      <protection hidden="1"/>
    </xf>
    <xf numFmtId="0" fontId="45" fillId="0" borderId="15" xfId="53" applyNumberFormat="1" applyFont="1" applyFill="1" applyBorder="1" applyAlignment="1" applyProtection="1">
      <alignment horizontal="center"/>
      <protection hidden="1"/>
    </xf>
    <xf numFmtId="174" fontId="16" fillId="0" borderId="35" xfId="53" applyNumberFormat="1" applyFont="1" applyFill="1" applyBorder="1" applyAlignment="1" applyProtection="1">
      <alignment horizontal="left" vertical="center" wrapText="1"/>
      <protection hidden="1"/>
    </xf>
    <xf numFmtId="172" fontId="45" fillId="0" borderId="17" xfId="55" applyNumberFormat="1" applyFont="1" applyFill="1" applyBorder="1" applyAlignment="1" applyProtection="1">
      <alignment horizontal="left"/>
      <protection hidden="1"/>
    </xf>
    <xf numFmtId="40" fontId="45" fillId="0" borderId="15" xfId="55" applyNumberFormat="1" applyFont="1" applyFill="1" applyBorder="1" applyAlignment="1" applyProtection="1">
      <alignment/>
      <protection hidden="1"/>
    </xf>
    <xf numFmtId="40" fontId="45" fillId="0" borderId="17" xfId="55" applyNumberFormat="1" applyFont="1" applyFill="1" applyBorder="1" applyAlignment="1" applyProtection="1">
      <alignment/>
      <protection hidden="1"/>
    </xf>
    <xf numFmtId="175" fontId="45" fillId="0" borderId="0" xfId="55" applyNumberFormat="1" applyFont="1" applyFill="1" applyBorder="1" applyAlignment="1" applyProtection="1">
      <alignment/>
      <protection hidden="1"/>
    </xf>
    <xf numFmtId="40" fontId="45" fillId="0" borderId="0" xfId="55" applyNumberFormat="1" applyFont="1" applyFill="1" applyBorder="1" applyAlignment="1" applyProtection="1">
      <alignment/>
      <protection hidden="1"/>
    </xf>
    <xf numFmtId="0" fontId="47" fillId="0" borderId="0" xfId="53" applyFont="1" applyFill="1" applyBorder="1">
      <alignment/>
      <protection/>
    </xf>
    <xf numFmtId="0" fontId="47" fillId="0" borderId="0" xfId="53" applyFont="1" applyFill="1">
      <alignment/>
      <protection/>
    </xf>
    <xf numFmtId="174" fontId="17" fillId="0" borderId="23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35" xfId="53" applyNumberFormat="1" applyFont="1" applyFill="1" applyBorder="1" applyAlignment="1" applyProtection="1">
      <alignment horizontal="left" vertical="center" wrapText="1"/>
      <protection hidden="1"/>
    </xf>
    <xf numFmtId="0" fontId="41" fillId="0" borderId="15" xfId="53" applyNumberFormat="1" applyFont="1" applyFill="1" applyBorder="1" applyAlignment="1" applyProtection="1">
      <alignment horizontal="left" wrapText="1"/>
      <protection hidden="1"/>
    </xf>
    <xf numFmtId="172" fontId="34" fillId="0" borderId="17" xfId="55" applyNumberFormat="1" applyFont="1" applyFill="1" applyBorder="1" applyAlignment="1" applyProtection="1">
      <alignment horizontal="left"/>
      <protection hidden="1"/>
    </xf>
    <xf numFmtId="40" fontId="34" fillId="0" borderId="15" xfId="55" applyNumberFormat="1" applyFont="1" applyFill="1" applyBorder="1" applyAlignment="1" applyProtection="1">
      <alignment/>
      <protection hidden="1"/>
    </xf>
    <xf numFmtId="40" fontId="34" fillId="0" borderId="17" xfId="55" applyNumberFormat="1" applyFont="1" applyFill="1" applyBorder="1" applyAlignment="1" applyProtection="1">
      <alignment/>
      <protection hidden="1"/>
    </xf>
    <xf numFmtId="38" fontId="24" fillId="0" borderId="0" xfId="55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 applyBorder="1" applyAlignment="1" applyProtection="1">
      <alignment/>
      <protection hidden="1"/>
    </xf>
    <xf numFmtId="0" fontId="41" fillId="0" borderId="17" xfId="53" applyNumberFormat="1" applyFont="1" applyFill="1" applyBorder="1" applyAlignment="1" applyProtection="1">
      <alignment horizontal="left" vertical="top" wrapText="1"/>
      <protection hidden="1"/>
    </xf>
    <xf numFmtId="174" fontId="16" fillId="0" borderId="0" xfId="53" applyNumberFormat="1" applyFont="1" applyFill="1" applyAlignment="1" applyProtection="1">
      <alignment horizontal="left" vertical="center" wrapText="1"/>
      <protection hidden="1"/>
    </xf>
    <xf numFmtId="0" fontId="41" fillId="0" borderId="15" xfId="53" applyNumberFormat="1" applyFont="1" applyFill="1" applyBorder="1" applyAlignment="1" applyProtection="1">
      <alignment horizontal="left" vertical="top" wrapText="1"/>
      <protection hidden="1"/>
    </xf>
    <xf numFmtId="0" fontId="34" fillId="0" borderId="15" xfId="53" applyNumberFormat="1" applyFont="1" applyFill="1" applyBorder="1" applyAlignment="1" applyProtection="1">
      <alignment horizontal="center"/>
      <protection hidden="1"/>
    </xf>
    <xf numFmtId="172" fontId="34" fillId="0" borderId="18" xfId="53" applyNumberFormat="1" applyFont="1" applyFill="1" applyBorder="1" applyAlignment="1" applyProtection="1">
      <alignment horizontal="center"/>
      <protection hidden="1"/>
    </xf>
    <xf numFmtId="174" fontId="16" fillId="0" borderId="23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23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20" xfId="53" applyNumberFormat="1" applyFont="1" applyFill="1" applyBorder="1" applyAlignment="1" applyProtection="1">
      <alignment horizontal="left" vertical="center" wrapText="1"/>
      <protection hidden="1"/>
    </xf>
    <xf numFmtId="172" fontId="29" fillId="0" borderId="14" xfId="53" applyNumberFormat="1" applyFont="1" applyFill="1" applyBorder="1" applyAlignment="1" applyProtection="1">
      <alignment horizontal="left" wrapText="1"/>
      <protection hidden="1"/>
    </xf>
    <xf numFmtId="0" fontId="47" fillId="0" borderId="0" xfId="53" applyFont="1" applyFill="1" applyBorder="1" applyProtection="1">
      <alignment/>
      <protection hidden="1"/>
    </xf>
    <xf numFmtId="0" fontId="41" fillId="0" borderId="0" xfId="55" applyFont="1" applyFill="1" applyAlignment="1">
      <alignment wrapText="1"/>
      <protection/>
    </xf>
    <xf numFmtId="172" fontId="16" fillId="0" borderId="0" xfId="53" applyNumberFormat="1" applyFont="1" applyFill="1" applyAlignment="1" applyProtection="1">
      <alignment horizontal="left" vertical="center" wrapText="1"/>
      <protection hidden="1"/>
    </xf>
    <xf numFmtId="0" fontId="41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45" fillId="0" borderId="15" xfId="53" applyNumberFormat="1" applyFont="1" applyFill="1" applyBorder="1" applyAlignment="1" applyProtection="1">
      <alignment horizontal="left"/>
      <protection hidden="1"/>
    </xf>
    <xf numFmtId="40" fontId="47" fillId="0" borderId="15" xfId="53" applyNumberFormat="1" applyFont="1" applyFill="1" applyBorder="1" applyProtection="1">
      <alignment/>
      <protection hidden="1"/>
    </xf>
    <xf numFmtId="0" fontId="47" fillId="0" borderId="0" xfId="53" applyFont="1" applyFill="1" applyProtection="1">
      <alignment/>
      <protection hidden="1"/>
    </xf>
    <xf numFmtId="0" fontId="34" fillId="0" borderId="15" xfId="53" applyNumberFormat="1" applyFont="1" applyFill="1" applyBorder="1" applyAlignment="1" applyProtection="1">
      <alignment horizontal="left"/>
      <protection hidden="1"/>
    </xf>
    <xf numFmtId="40" fontId="48" fillId="0" borderId="15" xfId="53" applyNumberFormat="1" applyFont="1" applyFill="1" applyBorder="1" applyProtection="1">
      <alignment/>
      <protection hidden="1"/>
    </xf>
    <xf numFmtId="0" fontId="41" fillId="0" borderId="35" xfId="0" applyNumberFormat="1" applyFont="1" applyFill="1" applyBorder="1" applyAlignment="1" applyProtection="1">
      <alignment horizontal="left" wrapText="1"/>
      <protection/>
    </xf>
    <xf numFmtId="172" fontId="34" fillId="0" borderId="17" xfId="53" applyNumberFormat="1" applyFont="1" applyFill="1" applyBorder="1" applyAlignment="1" applyProtection="1">
      <alignment horizontal="left"/>
      <protection hidden="1"/>
    </xf>
    <xf numFmtId="174" fontId="45" fillId="0" borderId="23" xfId="53" applyNumberFormat="1" applyFont="1" applyFill="1" applyBorder="1" applyAlignment="1" applyProtection="1">
      <alignment horizontal="left" vertical="center" wrapText="1"/>
      <protection hidden="1"/>
    </xf>
    <xf numFmtId="174" fontId="45" fillId="0" borderId="0" xfId="53" applyNumberFormat="1" applyFont="1" applyFill="1" applyAlignment="1" applyProtection="1">
      <alignment horizontal="left" vertical="center" wrapText="1"/>
      <protection hidden="1"/>
    </xf>
    <xf numFmtId="172" fontId="45" fillId="0" borderId="0" xfId="53" applyNumberFormat="1" applyFont="1" applyFill="1" applyAlignment="1" applyProtection="1">
      <alignment horizontal="left" vertical="center" wrapText="1"/>
      <protection hidden="1"/>
    </xf>
    <xf numFmtId="172" fontId="29" fillId="0" borderId="14" xfId="55" applyNumberFormat="1" applyFont="1" applyFill="1" applyBorder="1" applyAlignment="1" applyProtection="1">
      <alignment horizontal="left" wrapText="1"/>
      <protection hidden="1"/>
    </xf>
    <xf numFmtId="174" fontId="45" fillId="0" borderId="15" xfId="55" applyNumberFormat="1" applyFont="1" applyFill="1" applyBorder="1" applyAlignment="1" applyProtection="1">
      <alignment horizontal="left"/>
      <protection hidden="1"/>
    </xf>
    <xf numFmtId="172" fontId="45" fillId="0" borderId="15" xfId="55" applyNumberFormat="1" applyFont="1" applyFill="1" applyBorder="1" applyAlignment="1" applyProtection="1">
      <alignment horizontal="left"/>
      <protection hidden="1"/>
    </xf>
    <xf numFmtId="38" fontId="47" fillId="0" borderId="0" xfId="53" applyNumberFormat="1" applyFont="1" applyFill="1" applyProtection="1">
      <alignment/>
      <protection hidden="1"/>
    </xf>
    <xf numFmtId="174" fontId="34" fillId="0" borderId="15" xfId="55" applyNumberFormat="1" applyFont="1" applyFill="1" applyBorder="1" applyAlignment="1" applyProtection="1">
      <alignment horizontal="left"/>
      <protection hidden="1"/>
    </xf>
    <xf numFmtId="172" fontId="34" fillId="0" borderId="15" xfId="55" applyNumberFormat="1" applyFont="1" applyFill="1" applyBorder="1" applyAlignment="1" applyProtection="1">
      <alignment horizontal="left"/>
      <protection hidden="1"/>
    </xf>
    <xf numFmtId="172" fontId="29" fillId="0" borderId="14" xfId="57" applyNumberFormat="1" applyFont="1" applyFill="1" applyBorder="1" applyAlignment="1" applyProtection="1">
      <alignment horizontal="left" wrapText="1"/>
      <protection hidden="1"/>
    </xf>
    <xf numFmtId="0" fontId="45" fillId="0" borderId="15" xfId="55" applyFont="1" applyFill="1" applyBorder="1" applyAlignment="1">
      <alignment horizontal="left"/>
      <protection/>
    </xf>
    <xf numFmtId="172" fontId="45" fillId="0" borderId="15" xfId="57" applyNumberFormat="1" applyFont="1" applyFill="1" applyBorder="1" applyAlignment="1" applyProtection="1">
      <alignment horizontal="left"/>
      <protection hidden="1"/>
    </xf>
    <xf numFmtId="40" fontId="45" fillId="0" borderId="17" xfId="57" applyNumberFormat="1" applyFont="1" applyFill="1" applyBorder="1" applyAlignment="1" applyProtection="1">
      <alignment/>
      <protection hidden="1"/>
    </xf>
    <xf numFmtId="172" fontId="24" fillId="0" borderId="15" xfId="55" applyNumberFormat="1" applyFont="1" applyFill="1" applyBorder="1" applyAlignment="1" applyProtection="1">
      <alignment horizontal="left" wrapText="1"/>
      <protection hidden="1"/>
    </xf>
    <xf numFmtId="172" fontId="23" fillId="0" borderId="15" xfId="55" applyNumberFormat="1" applyFont="1" applyFill="1" applyBorder="1" applyAlignment="1" applyProtection="1">
      <alignment horizontal="left"/>
      <protection hidden="1"/>
    </xf>
    <xf numFmtId="173" fontId="24" fillId="0" borderId="15" xfId="55" applyNumberFormat="1" applyFont="1" applyFill="1" applyBorder="1" applyAlignment="1" applyProtection="1">
      <alignment horizontal="left"/>
      <protection hidden="1"/>
    </xf>
    <xf numFmtId="174" fontId="24" fillId="0" borderId="15" xfId="55" applyNumberFormat="1" applyFont="1" applyFill="1" applyBorder="1" applyAlignment="1" applyProtection="1">
      <alignment horizontal="left"/>
      <protection hidden="1"/>
    </xf>
    <xf numFmtId="172" fontId="41" fillId="0" borderId="14" xfId="55" applyNumberFormat="1" applyFont="1" applyFill="1" applyBorder="1" applyAlignment="1" applyProtection="1">
      <alignment horizontal="left" wrapText="1"/>
      <protection hidden="1"/>
    </xf>
    <xf numFmtId="172" fontId="34" fillId="0" borderId="15" xfId="57" applyNumberFormat="1" applyFont="1" applyFill="1" applyBorder="1" applyAlignment="1" applyProtection="1">
      <alignment horizontal="left"/>
      <protection hidden="1"/>
    </xf>
    <xf numFmtId="40" fontId="34" fillId="0" borderId="17" xfId="57" applyNumberFormat="1" applyFont="1" applyFill="1" applyBorder="1" applyAlignment="1" applyProtection="1">
      <alignment/>
      <protection hidden="1"/>
    </xf>
    <xf numFmtId="172" fontId="41" fillId="0" borderId="14" xfId="55" applyNumberFormat="1" applyFont="1" applyFill="1" applyBorder="1" applyAlignment="1" applyProtection="1">
      <alignment wrapText="1"/>
      <protection hidden="1"/>
    </xf>
    <xf numFmtId="174" fontId="41" fillId="0" borderId="15" xfId="55" applyNumberFormat="1" applyFont="1" applyFill="1" applyBorder="1" applyAlignment="1" applyProtection="1">
      <alignment/>
      <protection hidden="1"/>
    </xf>
    <xf numFmtId="174" fontId="17" fillId="0" borderId="0" xfId="53" applyNumberFormat="1" applyFont="1" applyFill="1" applyAlignment="1" applyProtection="1">
      <alignment horizontal="left" vertical="center" wrapText="1"/>
      <protection hidden="1"/>
    </xf>
    <xf numFmtId="40" fontId="34" fillId="0" borderId="51" xfId="55" applyNumberFormat="1" applyFont="1" applyFill="1" applyBorder="1" applyAlignment="1" applyProtection="1">
      <alignment/>
      <protection hidden="1"/>
    </xf>
    <xf numFmtId="40" fontId="34" fillId="0" borderId="15" xfId="56" applyNumberFormat="1" applyFont="1" applyFill="1" applyBorder="1" applyAlignment="1" applyProtection="1">
      <alignment/>
      <protection hidden="1"/>
    </xf>
    <xf numFmtId="40" fontId="34" fillId="0" borderId="17" xfId="56" applyNumberFormat="1" applyFont="1" applyFill="1" applyBorder="1" applyAlignment="1" applyProtection="1">
      <alignment/>
      <protection hidden="1"/>
    </xf>
    <xf numFmtId="189" fontId="41" fillId="0" borderId="17" xfId="53" applyNumberFormat="1" applyFont="1" applyFill="1" applyBorder="1" applyAlignment="1" applyProtection="1">
      <alignment horizontal="left" vertical="center" wrapText="1"/>
      <protection hidden="1"/>
    </xf>
    <xf numFmtId="189" fontId="41" fillId="0" borderId="0" xfId="53" applyNumberFormat="1" applyFont="1" applyFill="1" applyAlignment="1" applyProtection="1">
      <alignment horizontal="left" vertical="center" wrapText="1"/>
      <protection hidden="1"/>
    </xf>
    <xf numFmtId="0" fontId="29" fillId="0" borderId="15" xfId="53" applyNumberFormat="1" applyFont="1" applyFill="1" applyBorder="1" applyAlignment="1" applyProtection="1">
      <alignment horizontal="left" wrapText="1"/>
      <protection hidden="1"/>
    </xf>
    <xf numFmtId="0" fontId="45" fillId="0" borderId="43" xfId="53" applyNumberFormat="1" applyFont="1" applyFill="1" applyBorder="1" applyAlignment="1" applyProtection="1">
      <alignment horizontal="left"/>
      <protection hidden="1"/>
    </xf>
    <xf numFmtId="0" fontId="34" fillId="0" borderId="43" xfId="53" applyNumberFormat="1" applyFont="1" applyFill="1" applyBorder="1" applyAlignment="1" applyProtection="1">
      <alignment horizontal="left"/>
      <protection hidden="1"/>
    </xf>
    <xf numFmtId="40" fontId="34" fillId="0" borderId="19" xfId="53" applyNumberFormat="1" applyFont="1" applyFill="1" applyBorder="1" applyAlignment="1" applyProtection="1">
      <alignment horizontal="right"/>
      <protection hidden="1"/>
    </xf>
    <xf numFmtId="40" fontId="34" fillId="0" borderId="15" xfId="53" applyNumberFormat="1" applyFont="1" applyFill="1" applyBorder="1" applyAlignment="1" applyProtection="1">
      <alignment horizontal="right"/>
      <protection hidden="1"/>
    </xf>
    <xf numFmtId="172" fontId="34" fillId="0" borderId="15" xfId="53" applyNumberFormat="1" applyFont="1" applyFill="1" applyBorder="1" applyAlignment="1" applyProtection="1">
      <alignment horizontal="left"/>
      <protection hidden="1"/>
    </xf>
    <xf numFmtId="40" fontId="34" fillId="0" borderId="11" xfId="53" applyNumberFormat="1" applyFont="1" applyFill="1" applyBorder="1" applyAlignment="1" applyProtection="1">
      <alignment horizontal="right"/>
      <protection hidden="1"/>
    </xf>
    <xf numFmtId="40" fontId="34" fillId="0" borderId="15" xfId="53" applyNumberFormat="1" applyFont="1" applyFill="1" applyBorder="1" applyProtection="1">
      <alignment/>
      <protection hidden="1"/>
    </xf>
    <xf numFmtId="0" fontId="29" fillId="0" borderId="48" xfId="0" applyFont="1" applyFill="1" applyBorder="1" applyAlignment="1">
      <alignment horizontal="left" vertical="center" wrapText="1"/>
    </xf>
    <xf numFmtId="0" fontId="41" fillId="0" borderId="48" xfId="0" applyFont="1" applyFill="1" applyBorder="1" applyAlignment="1">
      <alignment horizontal="left" vertical="center" wrapText="1"/>
    </xf>
    <xf numFmtId="172" fontId="41" fillId="0" borderId="14" xfId="53" applyNumberFormat="1" applyFont="1" applyFill="1" applyBorder="1" applyAlignment="1" applyProtection="1">
      <alignment horizontal="left" wrapText="1"/>
      <protection hidden="1"/>
    </xf>
    <xf numFmtId="174" fontId="34" fillId="0" borderId="17" xfId="53" applyNumberFormat="1" applyFont="1" applyFill="1" applyBorder="1" applyAlignment="1" applyProtection="1">
      <alignment horizontal="left"/>
      <protection hidden="1"/>
    </xf>
    <xf numFmtId="172" fontId="45" fillId="0" borderId="17" xfId="53" applyNumberFormat="1" applyFont="1" applyFill="1" applyBorder="1" applyAlignment="1" applyProtection="1">
      <alignment horizontal="left"/>
      <protection hidden="1"/>
    </xf>
    <xf numFmtId="40" fontId="45" fillId="0" borderId="15" xfId="53" applyNumberFormat="1" applyFont="1" applyFill="1" applyBorder="1" applyAlignment="1" applyProtection="1">
      <alignment horizontal="right"/>
      <protection hidden="1"/>
    </xf>
    <xf numFmtId="2" fontId="41" fillId="0" borderId="15" xfId="53" applyNumberFormat="1" applyFont="1" applyFill="1" applyBorder="1" applyAlignment="1" applyProtection="1">
      <alignment vertical="top" wrapText="1" shrinkToFit="1"/>
      <protection hidden="1"/>
    </xf>
    <xf numFmtId="172" fontId="41" fillId="0" borderId="14" xfId="53" applyNumberFormat="1" applyFont="1" applyFill="1" applyBorder="1" applyAlignment="1" applyProtection="1">
      <alignment wrapText="1"/>
      <protection hidden="1"/>
    </xf>
    <xf numFmtId="2" fontId="41" fillId="0" borderId="15" xfId="53" applyNumberFormat="1" applyFont="1" applyFill="1" applyBorder="1" applyAlignment="1" applyProtection="1">
      <alignment horizontal="left" wrapText="1"/>
      <protection hidden="1"/>
    </xf>
    <xf numFmtId="0" fontId="41" fillId="0" borderId="40" xfId="53" applyNumberFormat="1" applyFont="1" applyFill="1" applyBorder="1" applyAlignment="1" applyProtection="1">
      <alignment horizontal="left" vertical="top" wrapText="1"/>
      <protection hidden="1"/>
    </xf>
    <xf numFmtId="174" fontId="45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41" fillId="0" borderId="14" xfId="56" applyNumberFormat="1" applyFont="1" applyFill="1" applyBorder="1" applyAlignment="1" applyProtection="1">
      <alignment horizontal="left" wrapText="1"/>
      <protection hidden="1"/>
    </xf>
    <xf numFmtId="172" fontId="34" fillId="0" borderId="14" xfId="53" applyNumberFormat="1" applyFont="1" applyFill="1" applyBorder="1" applyAlignment="1" applyProtection="1">
      <alignment horizontal="left" wrapText="1"/>
      <protection hidden="1"/>
    </xf>
    <xf numFmtId="0" fontId="29" fillId="0" borderId="14" xfId="56" applyNumberFormat="1" applyFont="1" applyFill="1" applyBorder="1" applyAlignment="1" applyProtection="1">
      <alignment horizontal="left" wrapText="1"/>
      <protection hidden="1"/>
    </xf>
    <xf numFmtId="40" fontId="45" fillId="0" borderId="15" xfId="56" applyNumberFormat="1" applyFont="1" applyFill="1" applyBorder="1" applyAlignment="1" applyProtection="1">
      <alignment/>
      <protection hidden="1"/>
    </xf>
    <xf numFmtId="40" fontId="45" fillId="0" borderId="17" xfId="56" applyNumberFormat="1" applyFont="1" applyFill="1" applyBorder="1" applyAlignment="1" applyProtection="1">
      <alignment/>
      <protection hidden="1"/>
    </xf>
    <xf numFmtId="0" fontId="41" fillId="0" borderId="53" xfId="0" applyFont="1" applyFill="1" applyBorder="1" applyAlignment="1">
      <alignment horizontal="left" vertical="top" wrapText="1"/>
    </xf>
    <xf numFmtId="0" fontId="29" fillId="0" borderId="15" xfId="53" applyNumberFormat="1" applyFont="1" applyFill="1" applyBorder="1" applyAlignment="1" applyProtection="1">
      <alignment vertical="center"/>
      <protection hidden="1"/>
    </xf>
    <xf numFmtId="174" fontId="34" fillId="0" borderId="15" xfId="53" applyNumberFormat="1" applyFont="1" applyFill="1" applyBorder="1" applyAlignment="1" applyProtection="1">
      <alignment/>
      <protection hidden="1"/>
    </xf>
    <xf numFmtId="40" fontId="34" fillId="0" borderId="15" xfId="53" applyNumberFormat="1" applyFont="1" applyFill="1" applyBorder="1" applyAlignment="1" applyProtection="1">
      <alignment/>
      <protection hidden="1"/>
    </xf>
    <xf numFmtId="0" fontId="41" fillId="0" borderId="0" xfId="53" applyNumberFormat="1" applyFont="1" applyFill="1" applyBorder="1" applyAlignment="1" applyProtection="1">
      <alignment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41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4" fillId="0" borderId="0" xfId="53" applyNumberFormat="1" applyFont="1" applyFill="1" applyBorder="1" applyAlignment="1" applyProtection="1">
      <alignment horizontal="center"/>
      <protection hidden="1"/>
    </xf>
    <xf numFmtId="172" fontId="34" fillId="0" borderId="0" xfId="53" applyNumberFormat="1" applyFont="1" applyFill="1" applyBorder="1" applyAlignment="1" applyProtection="1">
      <alignment horizontal="center"/>
      <protection hidden="1"/>
    </xf>
    <xf numFmtId="40" fontId="34" fillId="0" borderId="0" xfId="53" applyNumberFormat="1" applyFont="1" applyFill="1" applyBorder="1" applyAlignment="1" applyProtection="1">
      <alignment horizontal="right"/>
      <protection hidden="1"/>
    </xf>
    <xf numFmtId="40" fontId="48" fillId="0" borderId="0" xfId="53" applyNumberFormat="1" applyFont="1" applyFill="1" applyBorder="1" applyProtection="1">
      <alignment/>
      <protection hidden="1"/>
    </xf>
    <xf numFmtId="189" fontId="34" fillId="0" borderId="0" xfId="53" applyNumberFormat="1" applyFont="1" applyFill="1" applyBorder="1" applyAlignment="1" applyProtection="1">
      <alignment horizontal="right"/>
      <protection hidden="1"/>
    </xf>
    <xf numFmtId="0" fontId="48" fillId="0" borderId="0" xfId="53" applyFont="1" applyFill="1" applyBorder="1" applyProtection="1">
      <alignment/>
      <protection hidden="1"/>
    </xf>
    <xf numFmtId="0" fontId="29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45" fillId="0" borderId="0" xfId="53" applyNumberFormat="1" applyFont="1" applyFill="1" applyBorder="1" applyAlignment="1" applyProtection="1">
      <alignment horizontal="center"/>
      <protection hidden="1"/>
    </xf>
    <xf numFmtId="172" fontId="45" fillId="0" borderId="0" xfId="53" applyNumberFormat="1" applyFont="1" applyFill="1" applyBorder="1" applyAlignment="1" applyProtection="1">
      <alignment horizontal="center"/>
      <protection hidden="1"/>
    </xf>
    <xf numFmtId="189" fontId="45" fillId="0" borderId="0" xfId="53" applyNumberFormat="1" applyFont="1" applyFill="1" applyBorder="1" applyAlignment="1" applyProtection="1">
      <alignment horizontal="right"/>
      <protection hidden="1"/>
    </xf>
    <xf numFmtId="0" fontId="45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172" fontId="16" fillId="0" borderId="0" xfId="53" applyNumberFormat="1" applyFont="1" applyFill="1" applyBorder="1" applyAlignment="1" applyProtection="1">
      <alignment horizontal="center"/>
      <protection hidden="1"/>
    </xf>
    <xf numFmtId="189" fontId="16" fillId="0" borderId="0" xfId="53" applyNumberFormat="1" applyFont="1" applyFill="1" applyBorder="1" applyAlignment="1" applyProtection="1">
      <alignment horizontal="right"/>
      <protection hidden="1"/>
    </xf>
    <xf numFmtId="0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center"/>
      <protection hidden="1"/>
    </xf>
    <xf numFmtId="172" fontId="17" fillId="0" borderId="0" xfId="53" applyNumberFormat="1" applyFont="1" applyFill="1" applyBorder="1" applyAlignment="1" applyProtection="1">
      <alignment horizontal="center"/>
      <protection hidden="1"/>
    </xf>
    <xf numFmtId="189" fontId="17" fillId="0" borderId="0" xfId="53" applyNumberFormat="1" applyFont="1" applyFill="1" applyBorder="1" applyAlignment="1" applyProtection="1">
      <alignment horizontal="right"/>
      <protection hidden="1"/>
    </xf>
    <xf numFmtId="0" fontId="17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7" fillId="0" borderId="0" xfId="53" applyNumberFormat="1" applyFont="1" applyFill="1" applyBorder="1" applyAlignment="1" applyProtection="1">
      <alignment horizontal="center" vertical="top"/>
      <protection hidden="1"/>
    </xf>
    <xf numFmtId="172" fontId="17" fillId="0" borderId="0" xfId="53" applyNumberFormat="1" applyFont="1" applyFill="1" applyBorder="1" applyAlignment="1" applyProtection="1">
      <alignment horizontal="center" vertical="top"/>
      <protection hidden="1"/>
    </xf>
    <xf numFmtId="190" fontId="17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6" fillId="0" borderId="0" xfId="53" applyNumberFormat="1" applyFont="1" applyFill="1" applyBorder="1" applyAlignment="1" applyProtection="1">
      <alignment horizontal="center" vertical="top"/>
      <protection hidden="1"/>
    </xf>
    <xf numFmtId="172" fontId="16" fillId="0" borderId="0" xfId="53" applyNumberFormat="1" applyFont="1" applyFill="1" applyBorder="1" applyAlignment="1" applyProtection="1">
      <alignment horizontal="center" vertical="top"/>
      <protection hidden="1"/>
    </xf>
    <xf numFmtId="190" fontId="16" fillId="0" borderId="0" xfId="53" applyNumberFormat="1" applyFont="1" applyFill="1" applyBorder="1" applyAlignment="1" applyProtection="1">
      <alignment horizontal="right" vertical="top"/>
      <protection hidden="1"/>
    </xf>
    <xf numFmtId="0" fontId="34" fillId="0" borderId="0" xfId="53" applyFont="1" applyFill="1" applyBorder="1" applyAlignment="1" applyProtection="1">
      <alignment/>
      <protection hidden="1"/>
    </xf>
    <xf numFmtId="0" fontId="17" fillId="0" borderId="0" xfId="53" applyNumberFormat="1" applyFont="1" applyFill="1" applyBorder="1" applyAlignment="1" applyProtection="1">
      <alignment vertical="center"/>
      <protection hidden="1"/>
    </xf>
    <xf numFmtId="174" fontId="16" fillId="0" borderId="0" xfId="53" applyNumberFormat="1" applyFont="1" applyFill="1" applyBorder="1" applyAlignment="1" applyProtection="1">
      <alignment/>
      <protection hidden="1"/>
    </xf>
    <xf numFmtId="40" fontId="16" fillId="0" borderId="0" xfId="53" applyNumberFormat="1" applyFont="1" applyFill="1" applyBorder="1" applyAlignment="1" applyProtection="1">
      <alignment/>
      <protection hidden="1"/>
    </xf>
    <xf numFmtId="0" fontId="18" fillId="0" borderId="22" xfId="59" applyFont="1" applyBorder="1" applyAlignment="1">
      <alignment horizontal="center"/>
      <protection/>
    </xf>
    <xf numFmtId="0" fontId="14" fillId="0" borderId="15" xfId="59" applyFont="1" applyFill="1" applyBorder="1" applyAlignment="1">
      <alignment horizontal="center" vertical="justify"/>
      <protection/>
    </xf>
    <xf numFmtId="0" fontId="18" fillId="0" borderId="15" xfId="59" applyFont="1" applyBorder="1">
      <alignment/>
      <protection/>
    </xf>
    <xf numFmtId="49" fontId="16" fillId="0" borderId="15" xfId="59" applyNumberFormat="1" applyFont="1" applyBorder="1" applyAlignment="1">
      <alignment horizontal="center" vertical="top" wrapText="1"/>
      <protection/>
    </xf>
    <xf numFmtId="49" fontId="73" fillId="0" borderId="15" xfId="59" applyNumberFormat="1" applyFont="1" applyBorder="1" applyAlignment="1">
      <alignment horizontal="center" vertical="top" wrapText="1"/>
      <protection/>
    </xf>
    <xf numFmtId="0" fontId="18" fillId="0" borderId="15" xfId="59" applyFont="1" applyBorder="1" applyAlignment="1">
      <alignment horizontal="center" vertical="top" wrapText="1"/>
      <protection/>
    </xf>
    <xf numFmtId="0" fontId="18" fillId="0" borderId="15" xfId="59" applyFont="1" applyFill="1" applyBorder="1" applyAlignment="1">
      <alignment horizontal="center" vertical="center"/>
      <protection/>
    </xf>
    <xf numFmtId="49" fontId="19" fillId="0" borderId="15" xfId="0" applyNumberFormat="1" applyFont="1" applyBorder="1" applyAlignment="1">
      <alignment horizontal="center" vertical="top" wrapText="1"/>
    </xf>
    <xf numFmtId="0" fontId="16" fillId="0" borderId="15" xfId="59" applyFont="1" applyBorder="1">
      <alignment/>
      <protection/>
    </xf>
    <xf numFmtId="0" fontId="14" fillId="0" borderId="15" xfId="59" applyFont="1" applyFill="1" applyBorder="1">
      <alignment/>
      <protection/>
    </xf>
    <xf numFmtId="0" fontId="14" fillId="0" borderId="15" xfId="59" applyFont="1" applyBorder="1">
      <alignment/>
      <protection/>
    </xf>
    <xf numFmtId="49" fontId="16" fillId="0" borderId="15" xfId="59" applyNumberFormat="1" applyFont="1" applyFill="1" applyBorder="1" applyAlignment="1">
      <alignment horizontal="center" vertical="top" wrapText="1"/>
      <protection/>
    </xf>
    <xf numFmtId="176" fontId="18" fillId="0" borderId="15" xfId="0" applyNumberFormat="1" applyFont="1" applyFill="1" applyBorder="1" applyAlignment="1">
      <alignment horizontal="center" vertical="center" wrapText="1"/>
    </xf>
    <xf numFmtId="0" fontId="18" fillId="0" borderId="15" xfId="59" applyFont="1" applyFill="1" applyBorder="1">
      <alignment/>
      <protection/>
    </xf>
    <xf numFmtId="49" fontId="13" fillId="0" borderId="15" xfId="59" applyNumberFormat="1" applyFont="1" applyFill="1" applyBorder="1" applyAlignment="1">
      <alignment horizontal="center" vertical="top" wrapText="1"/>
      <protection/>
    </xf>
    <xf numFmtId="0" fontId="16" fillId="0" borderId="15" xfId="59" applyFont="1" applyFill="1" applyBorder="1" applyAlignment="1">
      <alignment vertical="top" wrapText="1"/>
      <protection/>
    </xf>
    <xf numFmtId="49" fontId="19" fillId="0" borderId="15" xfId="0" applyNumberFormat="1" applyFont="1" applyFill="1" applyBorder="1" applyAlignment="1">
      <alignment horizontal="center" vertical="top" wrapText="1"/>
    </xf>
    <xf numFmtId="0" fontId="16" fillId="0" borderId="15" xfId="59" applyFont="1" applyFill="1" applyBorder="1">
      <alignment/>
      <protection/>
    </xf>
    <xf numFmtId="0" fontId="18" fillId="0" borderId="15" xfId="59" applyFont="1" applyFill="1" applyBorder="1" applyAlignment="1">
      <alignment horizontal="center"/>
      <protection/>
    </xf>
    <xf numFmtId="183" fontId="41" fillId="0" borderId="15" xfId="53" applyNumberFormat="1" applyFont="1" applyFill="1" applyBorder="1" applyAlignment="1" applyProtection="1">
      <alignment wrapText="1"/>
      <protection hidden="1"/>
    </xf>
    <xf numFmtId="38" fontId="72" fillId="0" borderId="15" xfId="55" applyNumberFormat="1" applyFont="1" applyFill="1" applyBorder="1" applyAlignment="1" applyProtection="1">
      <alignment/>
      <protection hidden="1"/>
    </xf>
    <xf numFmtId="0" fontId="41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41" fillId="0" borderId="35" xfId="0" applyNumberFormat="1" applyFont="1" applyFill="1" applyBorder="1" applyAlignment="1" applyProtection="1">
      <alignment horizontal="left" wrapText="1"/>
      <protection/>
    </xf>
    <xf numFmtId="38" fontId="52" fillId="0" borderId="15" xfId="55" applyNumberFormat="1" applyFont="1" applyFill="1" applyBorder="1" applyAlignment="1" applyProtection="1">
      <alignment/>
      <protection hidden="1"/>
    </xf>
    <xf numFmtId="38" fontId="27" fillId="0" borderId="33" xfId="55" applyNumberFormat="1" applyFont="1" applyFill="1" applyBorder="1" applyAlignment="1" applyProtection="1">
      <alignment/>
      <protection hidden="1"/>
    </xf>
    <xf numFmtId="38" fontId="29" fillId="0" borderId="33" xfId="55" applyNumberFormat="1" applyFont="1" applyFill="1" applyBorder="1" applyAlignment="1" applyProtection="1">
      <alignment/>
      <protection hidden="1"/>
    </xf>
    <xf numFmtId="0" fontId="17" fillId="0" borderId="18" xfId="55" applyFont="1" applyFill="1" applyBorder="1">
      <alignment/>
      <protection/>
    </xf>
    <xf numFmtId="0" fontId="17" fillId="0" borderId="20" xfId="55" applyFont="1" applyFill="1" applyBorder="1">
      <alignment/>
      <protection/>
    </xf>
    <xf numFmtId="0" fontId="17" fillId="0" borderId="21" xfId="55" applyFont="1" applyFill="1" applyBorder="1">
      <alignment/>
      <protection/>
    </xf>
    <xf numFmtId="0" fontId="41" fillId="0" borderId="12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0" fontId="41" fillId="0" borderId="11" xfId="55" applyFont="1" applyFill="1" applyBorder="1">
      <alignment/>
      <protection/>
    </xf>
    <xf numFmtId="0" fontId="1" fillId="0" borderId="12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11" xfId="55" applyFont="1" applyFill="1" applyBorder="1">
      <alignment/>
      <protection/>
    </xf>
    <xf numFmtId="9" fontId="1" fillId="0" borderId="0" xfId="55" applyNumberFormat="1" applyFont="1" applyFill="1" applyBorder="1">
      <alignment/>
      <protection/>
    </xf>
    <xf numFmtId="10" fontId="1" fillId="0" borderId="0" xfId="55" applyNumberFormat="1" applyFont="1" applyFill="1" applyBorder="1">
      <alignment/>
      <protection/>
    </xf>
    <xf numFmtId="10" fontId="1" fillId="0" borderId="11" xfId="55" applyNumberFormat="1" applyFont="1" applyFill="1" applyBorder="1">
      <alignment/>
      <protection/>
    </xf>
    <xf numFmtId="0" fontId="2" fillId="0" borderId="17" xfId="55" applyFont="1" applyFill="1" applyBorder="1" applyAlignment="1">
      <alignment horizontal="right"/>
      <protection/>
    </xf>
    <xf numFmtId="38" fontId="2" fillId="0" borderId="35" xfId="55" applyNumberFormat="1" applyFont="1" applyFill="1" applyBorder="1">
      <alignment/>
      <protection/>
    </xf>
    <xf numFmtId="0" fontId="2" fillId="0" borderId="40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11" xfId="55" applyFont="1" applyFill="1" applyBorder="1">
      <alignment/>
      <protection/>
    </xf>
    <xf numFmtId="0" fontId="2" fillId="0" borderId="22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/>
      <protection/>
    </xf>
    <xf numFmtId="0" fontId="2" fillId="0" borderId="22" xfId="55" applyFont="1" applyFill="1" applyBorder="1">
      <alignment/>
      <protection/>
    </xf>
    <xf numFmtId="0" fontId="2" fillId="0" borderId="16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0" fontId="2" fillId="0" borderId="15" xfId="55" applyFont="1" applyFill="1" applyBorder="1">
      <alignment/>
      <protection/>
    </xf>
    <xf numFmtId="0" fontId="76" fillId="0" borderId="15" xfId="42" applyNumberFormat="1" applyFont="1" applyFill="1" applyBorder="1" applyAlignment="1" applyProtection="1">
      <alignment horizontal="left" wrapText="1"/>
      <protection hidden="1"/>
    </xf>
    <xf numFmtId="172" fontId="76" fillId="0" borderId="15" xfId="42" applyNumberFormat="1" applyFont="1" applyFill="1" applyBorder="1" applyAlignment="1" applyProtection="1">
      <alignment wrapText="1"/>
      <protection hidden="1"/>
    </xf>
    <xf numFmtId="172" fontId="76" fillId="0" borderId="15" xfId="42" applyNumberFormat="1" applyFont="1" applyFill="1" applyBorder="1" applyAlignment="1" applyProtection="1">
      <alignment/>
      <protection hidden="1"/>
    </xf>
    <xf numFmtId="173" fontId="76" fillId="0" borderId="15" xfId="42" applyNumberFormat="1" applyFont="1" applyFill="1" applyBorder="1" applyAlignment="1" applyProtection="1">
      <alignment/>
      <protection hidden="1"/>
    </xf>
    <xf numFmtId="174" fontId="76" fillId="0" borderId="15" xfId="42" applyNumberFormat="1" applyFont="1" applyFill="1" applyBorder="1" applyAlignment="1" applyProtection="1">
      <alignment/>
      <protection hidden="1"/>
    </xf>
    <xf numFmtId="38" fontId="76" fillId="0" borderId="15" xfId="42" applyNumberFormat="1" applyFont="1" applyFill="1" applyBorder="1" applyAlignment="1" applyProtection="1">
      <alignment/>
      <protection hidden="1"/>
    </xf>
    <xf numFmtId="38" fontId="76" fillId="0" borderId="17" xfId="42" applyNumberFormat="1" applyFont="1" applyFill="1" applyBorder="1" applyAlignment="1" applyProtection="1">
      <alignment/>
      <protection hidden="1"/>
    </xf>
    <xf numFmtId="175" fontId="76" fillId="0" borderId="15" xfId="42" applyNumberFormat="1" applyFont="1" applyFill="1" applyBorder="1" applyAlignment="1" applyProtection="1">
      <alignment/>
      <protection hidden="1"/>
    </xf>
    <xf numFmtId="172" fontId="76" fillId="0" borderId="14" xfId="42" applyNumberFormat="1" applyFont="1" applyFill="1" applyBorder="1" applyAlignment="1" applyProtection="1">
      <alignment wrapText="1"/>
      <protection hidden="1"/>
    </xf>
    <xf numFmtId="0" fontId="24" fillId="0" borderId="15" xfId="0" applyFont="1" applyFill="1" applyBorder="1" applyAlignment="1">
      <alignment horizontal="left" vertical="center" wrapText="1"/>
    </xf>
    <xf numFmtId="0" fontId="2" fillId="0" borderId="11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Fill="1" applyAlignment="1">
      <alignment wrapText="1"/>
      <protection/>
    </xf>
    <xf numFmtId="0" fontId="2" fillId="0" borderId="22" xfId="55" applyFont="1" applyFill="1" applyBorder="1">
      <alignment/>
      <protection/>
    </xf>
    <xf numFmtId="0" fontId="2" fillId="0" borderId="23" xfId="55" applyFont="1" applyFill="1" applyBorder="1">
      <alignment/>
      <protection/>
    </xf>
    <xf numFmtId="0" fontId="2" fillId="0" borderId="54" xfId="55" applyFont="1" applyFill="1" applyBorder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0" fontId="0" fillId="0" borderId="0" xfId="0" applyFont="1" applyFill="1" applyAlignment="1">
      <alignment/>
    </xf>
    <xf numFmtId="0" fontId="70" fillId="0" borderId="0" xfId="0" applyFont="1" applyFill="1" applyAlignment="1">
      <alignment horizontal="justify"/>
    </xf>
    <xf numFmtId="0" fontId="70" fillId="0" borderId="0" xfId="0" applyFont="1" applyFill="1" applyAlignment="1">
      <alignment horizontal="justify" wrapText="1"/>
    </xf>
    <xf numFmtId="0" fontId="2" fillId="0" borderId="40" xfId="55" applyFont="1" applyFill="1" applyBorder="1">
      <alignment/>
      <protection/>
    </xf>
    <xf numFmtId="0" fontId="2" fillId="0" borderId="40" xfId="55" applyFont="1" applyFill="1" applyBorder="1" applyAlignment="1">
      <alignment horizontal="center" wrapText="1"/>
      <protection/>
    </xf>
    <xf numFmtId="0" fontId="2" fillId="0" borderId="42" xfId="55" applyFont="1" applyFill="1" applyBorder="1">
      <alignment/>
      <protection/>
    </xf>
    <xf numFmtId="38" fontId="2" fillId="0" borderId="0" xfId="55" applyNumberFormat="1" applyFont="1" applyFill="1">
      <alignment/>
      <protection/>
    </xf>
    <xf numFmtId="0" fontId="2" fillId="0" borderId="0" xfId="55" applyFont="1" applyFill="1" applyAlignment="1">
      <alignment horizontal="left"/>
      <protection/>
    </xf>
    <xf numFmtId="1" fontId="2" fillId="0" borderId="0" xfId="55" applyNumberFormat="1" applyFont="1" applyFill="1">
      <alignment/>
      <protection/>
    </xf>
    <xf numFmtId="178" fontId="2" fillId="0" borderId="0" xfId="55" applyNumberFormat="1" applyFont="1" applyFill="1">
      <alignment/>
      <protection/>
    </xf>
    <xf numFmtId="178" fontId="2" fillId="0" borderId="0" xfId="55" applyNumberFormat="1" applyFont="1" applyFill="1">
      <alignment/>
      <protection/>
    </xf>
    <xf numFmtId="1" fontId="2" fillId="0" borderId="0" xfId="55" applyNumberFormat="1" applyFont="1" applyFill="1">
      <alignment/>
      <protection/>
    </xf>
    <xf numFmtId="0" fontId="0" fillId="0" borderId="0" xfId="55" applyFont="1" applyFill="1" applyBorder="1" applyProtection="1">
      <alignment/>
      <protection hidden="1"/>
    </xf>
    <xf numFmtId="38" fontId="2" fillId="0" borderId="40" xfId="55" applyNumberFormat="1" applyFont="1" applyFill="1" applyBorder="1" applyAlignment="1" applyProtection="1">
      <alignment/>
      <protection hidden="1"/>
    </xf>
    <xf numFmtId="0" fontId="2" fillId="0" borderId="15" xfId="55" applyFont="1" applyFill="1" applyBorder="1">
      <alignment/>
      <protection/>
    </xf>
    <xf numFmtId="49" fontId="19" fillId="0" borderId="16" xfId="0" applyNumberFormat="1" applyFont="1" applyFill="1" applyBorder="1" applyAlignment="1">
      <alignment horizontal="center" vertical="top" wrapText="1"/>
    </xf>
    <xf numFmtId="0" fontId="41" fillId="24" borderId="0" xfId="53" applyNumberFormat="1" applyFont="1" applyFill="1" applyAlignment="1" applyProtection="1">
      <alignment/>
      <protection hidden="1"/>
    </xf>
    <xf numFmtId="0" fontId="2" fillId="24" borderId="0" xfId="53" applyFont="1" applyFill="1">
      <alignment/>
      <protection/>
    </xf>
    <xf numFmtId="0" fontId="16" fillId="24" borderId="0" xfId="53" applyFont="1" applyFill="1" applyProtection="1">
      <alignment/>
      <protection hidden="1"/>
    </xf>
    <xf numFmtId="0" fontId="34" fillId="24" borderId="17" xfId="53" applyNumberFormat="1" applyFont="1" applyFill="1" applyBorder="1" applyAlignment="1" applyProtection="1">
      <alignment horizontal="center" vertical="center" wrapText="1"/>
      <protection hidden="1"/>
    </xf>
    <xf numFmtId="0" fontId="44" fillId="24" borderId="15" xfId="0" applyFont="1" applyFill="1" applyBorder="1" applyAlignment="1">
      <alignment wrapText="1"/>
    </xf>
    <xf numFmtId="0" fontId="34" fillId="24" borderId="19" xfId="53" applyNumberFormat="1" applyFont="1" applyFill="1" applyBorder="1" applyAlignment="1" applyProtection="1">
      <alignment horizontal="center" vertical="center" wrapText="1"/>
      <protection hidden="1"/>
    </xf>
    <xf numFmtId="40" fontId="45" fillId="24" borderId="15" xfId="55" applyNumberFormat="1" applyFont="1" applyFill="1" applyBorder="1" applyAlignment="1" applyProtection="1">
      <alignment/>
      <protection hidden="1"/>
    </xf>
    <xf numFmtId="40" fontId="34" fillId="24" borderId="15" xfId="55" applyNumberFormat="1" applyFont="1" applyFill="1" applyBorder="1" applyAlignment="1" applyProtection="1">
      <alignment/>
      <protection hidden="1"/>
    </xf>
    <xf numFmtId="40" fontId="34" fillId="24" borderId="15" xfId="56" applyNumberFormat="1" applyFont="1" applyFill="1" applyBorder="1" applyAlignment="1" applyProtection="1">
      <alignment/>
      <protection hidden="1"/>
    </xf>
    <xf numFmtId="40" fontId="34" fillId="24" borderId="19" xfId="53" applyNumberFormat="1" applyFont="1" applyFill="1" applyBorder="1" applyAlignment="1" applyProtection="1">
      <alignment horizontal="right"/>
      <protection hidden="1"/>
    </xf>
    <xf numFmtId="40" fontId="34" fillId="24" borderId="15" xfId="53" applyNumberFormat="1" applyFont="1" applyFill="1" applyBorder="1" applyAlignment="1" applyProtection="1">
      <alignment horizontal="right"/>
      <protection hidden="1"/>
    </xf>
    <xf numFmtId="40" fontId="34" fillId="24" borderId="11" xfId="53" applyNumberFormat="1" applyFont="1" applyFill="1" applyBorder="1" applyAlignment="1" applyProtection="1">
      <alignment horizontal="right"/>
      <protection hidden="1"/>
    </xf>
    <xf numFmtId="40" fontId="45" fillId="24" borderId="15" xfId="56" applyNumberFormat="1" applyFont="1" applyFill="1" applyBorder="1" applyAlignment="1" applyProtection="1">
      <alignment/>
      <protection hidden="1"/>
    </xf>
    <xf numFmtId="40" fontId="34" fillId="24" borderId="0" xfId="53" applyNumberFormat="1" applyFont="1" applyFill="1" applyBorder="1" applyAlignment="1" applyProtection="1">
      <alignment horizontal="right"/>
      <protection hidden="1"/>
    </xf>
    <xf numFmtId="189" fontId="34" fillId="24" borderId="0" xfId="53" applyNumberFormat="1" applyFont="1" applyFill="1" applyBorder="1" applyAlignment="1" applyProtection="1">
      <alignment horizontal="right"/>
      <protection hidden="1"/>
    </xf>
    <xf numFmtId="189" fontId="45" fillId="24" borderId="0" xfId="53" applyNumberFormat="1" applyFont="1" applyFill="1" applyBorder="1" applyAlignment="1" applyProtection="1">
      <alignment horizontal="right"/>
      <protection hidden="1"/>
    </xf>
    <xf numFmtId="189" fontId="16" fillId="24" borderId="0" xfId="53" applyNumberFormat="1" applyFont="1" applyFill="1" applyBorder="1" applyAlignment="1" applyProtection="1">
      <alignment horizontal="right"/>
      <protection hidden="1"/>
    </xf>
    <xf numFmtId="189" fontId="17" fillId="24" borderId="0" xfId="53" applyNumberFormat="1" applyFont="1" applyFill="1" applyBorder="1" applyAlignment="1" applyProtection="1">
      <alignment horizontal="right"/>
      <protection hidden="1"/>
    </xf>
    <xf numFmtId="190" fontId="17" fillId="24" borderId="0" xfId="53" applyNumberFormat="1" applyFont="1" applyFill="1" applyBorder="1" applyAlignment="1" applyProtection="1">
      <alignment horizontal="right" vertical="top"/>
      <protection hidden="1"/>
    </xf>
    <xf numFmtId="190" fontId="16" fillId="24" borderId="0" xfId="53" applyNumberFormat="1" applyFont="1" applyFill="1" applyBorder="1" applyAlignment="1" applyProtection="1">
      <alignment horizontal="right" vertical="top"/>
      <protection hidden="1"/>
    </xf>
    <xf numFmtId="0" fontId="2" fillId="24" borderId="0" xfId="53" applyFont="1" applyFill="1" applyBorder="1">
      <alignment/>
      <protection/>
    </xf>
    <xf numFmtId="40" fontId="45" fillId="25" borderId="15" xfId="53" applyNumberFormat="1" applyFont="1" applyFill="1" applyBorder="1" applyAlignment="1" applyProtection="1">
      <alignment horizontal="right"/>
      <protection hidden="1"/>
    </xf>
    <xf numFmtId="40" fontId="48" fillId="0" borderId="17" xfId="53" applyNumberFormat="1" applyFont="1" applyFill="1" applyBorder="1" applyProtection="1">
      <alignment/>
      <protection hidden="1"/>
    </xf>
    <xf numFmtId="40" fontId="81" fillId="0" borderId="15" xfId="55" applyNumberFormat="1" applyFont="1" applyFill="1" applyBorder="1" applyAlignment="1" applyProtection="1">
      <alignment/>
      <protection hidden="1"/>
    </xf>
    <xf numFmtId="40" fontId="82" fillId="0" borderId="15" xfId="55" applyNumberFormat="1" applyFont="1" applyFill="1" applyBorder="1" applyAlignment="1" applyProtection="1">
      <alignment/>
      <protection hidden="1"/>
    </xf>
    <xf numFmtId="40" fontId="82" fillId="0" borderId="17" xfId="57" applyNumberFormat="1" applyFont="1" applyFill="1" applyBorder="1" applyAlignment="1" applyProtection="1">
      <alignment/>
      <protection hidden="1"/>
    </xf>
    <xf numFmtId="40" fontId="83" fillId="0" borderId="15" xfId="42" applyNumberFormat="1" applyFont="1" applyFill="1" applyBorder="1" applyAlignment="1" applyProtection="1">
      <alignment/>
      <protection hidden="1"/>
    </xf>
    <xf numFmtId="40" fontId="81" fillId="0" borderId="51" xfId="55" applyNumberFormat="1" applyFont="1" applyFill="1" applyBorder="1" applyAlignment="1" applyProtection="1">
      <alignment/>
      <protection hidden="1"/>
    </xf>
    <xf numFmtId="40" fontId="82" fillId="0" borderId="17" xfId="55" applyNumberFormat="1" applyFont="1" applyFill="1" applyBorder="1" applyAlignment="1" applyProtection="1">
      <alignment/>
      <protection hidden="1"/>
    </xf>
    <xf numFmtId="40" fontId="84" fillId="0" borderId="15" xfId="55" applyNumberFormat="1" applyFont="1" applyFill="1" applyBorder="1" applyAlignment="1" applyProtection="1">
      <alignment/>
      <protection hidden="1"/>
    </xf>
    <xf numFmtId="40" fontId="85" fillId="0" borderId="15" xfId="55" applyNumberFormat="1" applyFont="1" applyFill="1" applyBorder="1" applyAlignment="1" applyProtection="1">
      <alignment/>
      <protection hidden="1"/>
    </xf>
    <xf numFmtId="40" fontId="82" fillId="0" borderId="15" xfId="56" applyNumberFormat="1" applyFont="1" applyFill="1" applyBorder="1" applyAlignment="1" applyProtection="1">
      <alignment/>
      <protection hidden="1"/>
    </xf>
    <xf numFmtId="40" fontId="81" fillId="0" borderId="15" xfId="56" applyNumberFormat="1" applyFont="1" applyFill="1" applyBorder="1" applyAlignment="1" applyProtection="1">
      <alignment/>
      <protection hidden="1"/>
    </xf>
    <xf numFmtId="40" fontId="84" fillId="0" borderId="33" xfId="55" applyNumberFormat="1" applyFont="1" applyFill="1" applyBorder="1" applyAlignment="1" applyProtection="1">
      <alignment/>
      <protection hidden="1"/>
    </xf>
    <xf numFmtId="40" fontId="82" fillId="0" borderId="0" xfId="55" applyNumberFormat="1" applyFont="1" applyFill="1">
      <alignment/>
      <protection/>
    </xf>
    <xf numFmtId="40" fontId="82" fillId="0" borderId="45" xfId="55" applyNumberFormat="1" applyFont="1" applyFill="1" applyBorder="1">
      <alignment/>
      <protection/>
    </xf>
    <xf numFmtId="40" fontId="85" fillId="0" borderId="45" xfId="55" applyNumberFormat="1" applyFont="1" applyFill="1" applyBorder="1">
      <alignment/>
      <protection/>
    </xf>
    <xf numFmtId="40" fontId="86" fillId="0" borderId="0" xfId="55" applyNumberFormat="1" applyFont="1" applyFill="1">
      <alignment/>
      <protection/>
    </xf>
    <xf numFmtId="0" fontId="41" fillId="0" borderId="40" xfId="56" applyNumberFormat="1" applyFont="1" applyFill="1" applyBorder="1" applyAlignment="1" applyProtection="1">
      <alignment wrapText="1"/>
      <protection hidden="1"/>
    </xf>
    <xf numFmtId="14" fontId="41" fillId="0" borderId="15" xfId="53" applyNumberFormat="1" applyFont="1" applyFill="1" applyBorder="1" applyAlignment="1" applyProtection="1">
      <alignment horizontal="center"/>
      <protection hidden="1"/>
    </xf>
    <xf numFmtId="195" fontId="14" fillId="0" borderId="0" xfId="59" applyNumberFormat="1" applyFont="1">
      <alignment/>
      <protection/>
    </xf>
    <xf numFmtId="0" fontId="5" fillId="0" borderId="0" xfId="53" applyFont="1" applyFill="1" applyBorder="1" applyAlignment="1">
      <alignment wrapText="1"/>
      <protection/>
    </xf>
    <xf numFmtId="0" fontId="5" fillId="0" borderId="0" xfId="53" applyFont="1" applyFill="1" applyBorder="1">
      <alignment/>
      <protection/>
    </xf>
    <xf numFmtId="0" fontId="52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centerContinuous"/>
      <protection/>
    </xf>
    <xf numFmtId="0" fontId="2" fillId="0" borderId="0" xfId="53" applyFont="1" applyFill="1" applyBorder="1" applyAlignment="1">
      <alignment wrapText="1"/>
      <protection/>
    </xf>
    <xf numFmtId="0" fontId="79" fillId="0" borderId="0" xfId="53" applyFont="1" applyFill="1" applyBorder="1" applyAlignment="1">
      <alignment wrapText="1"/>
      <protection/>
    </xf>
    <xf numFmtId="0" fontId="80" fillId="0" borderId="0" xfId="53" applyFont="1" applyFill="1" applyBorder="1">
      <alignment/>
      <protection/>
    </xf>
    <xf numFmtId="0" fontId="14" fillId="0" borderId="0" xfId="53" applyFont="1" applyFill="1" applyBorder="1" applyAlignment="1">
      <alignment wrapText="1"/>
      <protection/>
    </xf>
    <xf numFmtId="40" fontId="24" fillId="0" borderId="15" xfId="56" applyNumberFormat="1" applyFont="1" applyFill="1" applyBorder="1" applyAlignment="1" applyProtection="1">
      <alignment/>
      <protection hidden="1"/>
    </xf>
    <xf numFmtId="40" fontId="35" fillId="0" borderId="33" xfId="55" applyNumberFormat="1" applyFont="1" applyFill="1" applyBorder="1" applyAlignment="1" applyProtection="1">
      <alignment/>
      <protection hidden="1"/>
    </xf>
    <xf numFmtId="0" fontId="41" fillId="0" borderId="15" xfId="53" applyNumberFormat="1" applyFont="1" applyFill="1" applyBorder="1" applyAlignment="1" applyProtection="1">
      <alignment horizontal="center"/>
      <protection hidden="1"/>
    </xf>
    <xf numFmtId="172" fontId="41" fillId="0" borderId="17" xfId="53" applyNumberFormat="1" applyFont="1" applyFill="1" applyBorder="1" applyAlignment="1" applyProtection="1">
      <alignment horizontal="left"/>
      <protection hidden="1"/>
    </xf>
    <xf numFmtId="40" fontId="24" fillId="0" borderId="17" xfId="57" applyNumberFormat="1" applyFont="1" applyFill="1" applyBorder="1" applyAlignment="1" applyProtection="1">
      <alignment/>
      <protection hidden="1"/>
    </xf>
    <xf numFmtId="40" fontId="24" fillId="0" borderId="51" xfId="55" applyNumberFormat="1" applyFont="1" applyFill="1" applyBorder="1" applyAlignment="1" applyProtection="1">
      <alignment/>
      <protection hidden="1"/>
    </xf>
    <xf numFmtId="40" fontId="35" fillId="0" borderId="15" xfId="55" applyNumberFormat="1" applyFont="1" applyFill="1" applyBorder="1" applyAlignment="1" applyProtection="1">
      <alignment/>
      <protection hidden="1"/>
    </xf>
    <xf numFmtId="40" fontId="43" fillId="0" borderId="15" xfId="55" applyNumberFormat="1" applyFont="1" applyFill="1" applyBorder="1" applyAlignment="1" applyProtection="1">
      <alignment/>
      <protection hidden="1"/>
    </xf>
    <xf numFmtId="40" fontId="41" fillId="0" borderId="15" xfId="56" applyNumberFormat="1" applyFont="1" applyFill="1" applyBorder="1" applyAlignment="1" applyProtection="1">
      <alignment/>
      <protection hidden="1"/>
    </xf>
    <xf numFmtId="40" fontId="23" fillId="0" borderId="15" xfId="56" applyNumberFormat="1" applyFont="1" applyFill="1" applyBorder="1" applyAlignment="1" applyProtection="1">
      <alignment/>
      <protection hidden="1"/>
    </xf>
    <xf numFmtId="40" fontId="41" fillId="0" borderId="15" xfId="55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>
      <alignment/>
      <protection/>
    </xf>
    <xf numFmtId="40" fontId="24" fillId="0" borderId="0" xfId="67" applyNumberFormat="1" applyFont="1" applyFill="1" applyAlignment="1">
      <alignment/>
    </xf>
    <xf numFmtId="40" fontId="24" fillId="0" borderId="45" xfId="55" applyNumberFormat="1" applyFont="1" applyFill="1" applyBorder="1">
      <alignment/>
      <protection/>
    </xf>
    <xf numFmtId="40" fontId="35" fillId="0" borderId="45" xfId="55" applyNumberFormat="1" applyFont="1" applyFill="1" applyBorder="1">
      <alignment/>
      <protection/>
    </xf>
    <xf numFmtId="197" fontId="24" fillId="0" borderId="15" xfId="55" applyNumberFormat="1" applyFont="1" applyFill="1" applyBorder="1" applyAlignment="1" applyProtection="1">
      <alignment horizontal="left"/>
      <protection hidden="1"/>
    </xf>
    <xf numFmtId="2" fontId="5" fillId="0" borderId="0" xfId="55" applyNumberFormat="1" applyFont="1" applyFill="1">
      <alignment/>
      <protection/>
    </xf>
    <xf numFmtId="2" fontId="2" fillId="0" borderId="0" xfId="55" applyNumberFormat="1" applyFont="1" applyFill="1">
      <alignment/>
      <protection/>
    </xf>
    <xf numFmtId="2" fontId="18" fillId="0" borderId="15" xfId="59" applyNumberFormat="1" applyFont="1" applyBorder="1" applyAlignment="1">
      <alignment horizontal="center"/>
      <protection/>
    </xf>
    <xf numFmtId="2" fontId="18" fillId="0" borderId="49" xfId="59" applyNumberFormat="1" applyFont="1" applyBorder="1" applyAlignment="1">
      <alignment horizontal="center"/>
      <protection/>
    </xf>
    <xf numFmtId="2" fontId="18" fillId="0" borderId="17" xfId="59" applyNumberFormat="1" applyFont="1" applyBorder="1" applyAlignment="1">
      <alignment horizontal="center"/>
      <protection/>
    </xf>
    <xf numFmtId="2" fontId="18" fillId="0" borderId="15" xfId="59" applyNumberFormat="1" applyFont="1" applyFill="1" applyBorder="1" applyAlignment="1">
      <alignment horizontal="center"/>
      <protection/>
    </xf>
    <xf numFmtId="2" fontId="18" fillId="0" borderId="40" xfId="59" applyNumberFormat="1" applyFont="1" applyBorder="1" applyAlignment="1">
      <alignment horizontal="center"/>
      <protection/>
    </xf>
    <xf numFmtId="2" fontId="18" fillId="0" borderId="51" xfId="59" applyNumberFormat="1" applyFont="1" applyBorder="1" applyAlignment="1">
      <alignment horizontal="center"/>
      <protection/>
    </xf>
    <xf numFmtId="2" fontId="18" fillId="0" borderId="31" xfId="59" applyNumberFormat="1" applyFont="1" applyBorder="1" applyAlignment="1">
      <alignment horizontal="center"/>
      <protection/>
    </xf>
    <xf numFmtId="2" fontId="18" fillId="0" borderId="33" xfId="59" applyNumberFormat="1" applyFont="1" applyBorder="1" applyAlignment="1">
      <alignment horizontal="center"/>
      <protection/>
    </xf>
    <xf numFmtId="2" fontId="18" fillId="0" borderId="55" xfId="59" applyNumberFormat="1" applyFont="1" applyBorder="1" applyAlignment="1">
      <alignment horizontal="center"/>
      <protection/>
    </xf>
    <xf numFmtId="40" fontId="41" fillId="0" borderId="19" xfId="53" applyNumberFormat="1" applyFont="1" applyFill="1" applyBorder="1" applyAlignment="1" applyProtection="1">
      <alignment horizontal="right"/>
      <protection hidden="1"/>
    </xf>
    <xf numFmtId="0" fontId="1" fillId="0" borderId="0" xfId="55" applyNumberFormat="1" applyFont="1" applyFill="1" applyAlignment="1" applyProtection="1">
      <alignment/>
      <protection hidden="1"/>
    </xf>
    <xf numFmtId="174" fontId="17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Alignment="1">
      <alignment horizontal="center" vertical="distributed" wrapText="1"/>
    </xf>
    <xf numFmtId="0" fontId="50" fillId="0" borderId="0" xfId="0" applyFont="1" applyFill="1" applyAlignment="1">
      <alignment horizontal="center" vertical="distributed"/>
    </xf>
    <xf numFmtId="174" fontId="45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56" applyFont="1" applyFill="1" applyAlignment="1" applyProtection="1">
      <alignment horizontal="left"/>
      <protection hidden="1"/>
    </xf>
    <xf numFmtId="0" fontId="3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/>
    </xf>
    <xf numFmtId="0" fontId="3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5" applyNumberFormat="1" applyFont="1" applyFill="1" applyBorder="1" applyAlignment="1" applyProtection="1">
      <alignment horizontal="center"/>
      <protection hidden="1"/>
    </xf>
    <xf numFmtId="0" fontId="4" fillId="0" borderId="12" xfId="55" applyNumberFormat="1" applyFont="1" applyFill="1" applyBorder="1" applyAlignment="1" applyProtection="1">
      <alignment horizontal="center"/>
      <protection hidden="1"/>
    </xf>
    <xf numFmtId="0" fontId="4" fillId="0" borderId="22" xfId="55" applyNumberFormat="1" applyFont="1" applyFill="1" applyBorder="1" applyAlignment="1" applyProtection="1">
      <alignment horizontal="center"/>
      <protection hidden="1"/>
    </xf>
    <xf numFmtId="0" fontId="5" fillId="0" borderId="17" xfId="55" applyNumberFormat="1" applyFont="1" applyFill="1" applyBorder="1" applyAlignment="1" applyProtection="1">
      <alignment/>
      <protection hidden="1"/>
    </xf>
    <xf numFmtId="0" fontId="5" fillId="0" borderId="35" xfId="55" applyNumberFormat="1" applyFont="1" applyFill="1" applyBorder="1" applyAlignment="1" applyProtection="1">
      <alignment/>
      <protection hidden="1"/>
    </xf>
    <xf numFmtId="0" fontId="5" fillId="0" borderId="40" xfId="55" applyNumberFormat="1" applyFont="1" applyFill="1" applyBorder="1" applyAlignment="1" applyProtection="1">
      <alignment/>
      <protection hidden="1"/>
    </xf>
    <xf numFmtId="0" fontId="7" fillId="0" borderId="0" xfId="56" applyFont="1" applyFill="1" applyAlignment="1" applyProtection="1">
      <alignment horizontal="left"/>
      <protection hidden="1"/>
    </xf>
    <xf numFmtId="0" fontId="13" fillId="0" borderId="0" xfId="55" applyFont="1" applyFill="1" applyAlignment="1">
      <alignment horizontal="center" wrapText="1"/>
      <protection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35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20" xfId="53" applyNumberFormat="1" applyFont="1" applyFill="1" applyBorder="1" applyAlignment="1" applyProtection="1">
      <alignment horizontal="left" vertical="center" wrapText="1"/>
      <protection hidden="1"/>
    </xf>
    <xf numFmtId="174" fontId="45" fillId="0" borderId="35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35" xfId="53" applyNumberFormat="1" applyFont="1" applyFill="1" applyBorder="1" applyAlignment="1" applyProtection="1">
      <alignment horizontal="left" vertical="center" wrapText="1"/>
      <protection hidden="1"/>
    </xf>
    <xf numFmtId="199" fontId="14" fillId="24" borderId="0" xfId="53" applyNumberFormat="1" applyFont="1" applyFill="1" applyBorder="1" applyAlignment="1" applyProtection="1">
      <alignment horizontal="right"/>
      <protection hidden="1"/>
    </xf>
    <xf numFmtId="0" fontId="7" fillId="0" borderId="0" xfId="56" applyFont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9" fillId="0" borderId="56" xfId="55" applyNumberFormat="1" applyFont="1" applyFill="1" applyBorder="1" applyAlignment="1" applyProtection="1">
      <alignment horizontal="center" wrapText="1"/>
      <protection hidden="1"/>
    </xf>
    <xf numFmtId="0" fontId="29" fillId="0" borderId="57" xfId="55" applyNumberFormat="1" applyFont="1" applyFill="1" applyBorder="1" applyAlignment="1" applyProtection="1">
      <alignment horizontal="center" wrapText="1"/>
      <protection hidden="1"/>
    </xf>
    <xf numFmtId="0" fontId="29" fillId="0" borderId="58" xfId="55" applyNumberFormat="1" applyFont="1" applyFill="1" applyBorder="1" applyAlignment="1" applyProtection="1">
      <alignment horizontal="center" wrapText="1"/>
      <protection hidden="1"/>
    </xf>
    <xf numFmtId="183" fontId="41" fillId="0" borderId="15" xfId="53" applyNumberFormat="1" applyFont="1" applyFill="1" applyBorder="1" applyAlignment="1" applyProtection="1">
      <alignment wrapText="1"/>
      <protection hidden="1"/>
    </xf>
    <xf numFmtId="183" fontId="41" fillId="0" borderId="17" xfId="53" applyNumberFormat="1" applyFont="1" applyFill="1" applyBorder="1" applyAlignment="1" applyProtection="1">
      <alignment wrapText="1"/>
      <protection hidden="1"/>
    </xf>
    <xf numFmtId="183" fontId="41" fillId="0" borderId="35" xfId="53" applyNumberFormat="1" applyFont="1" applyFill="1" applyBorder="1" applyAlignment="1" applyProtection="1">
      <alignment wrapText="1"/>
      <protection hidden="1"/>
    </xf>
    <xf numFmtId="183" fontId="41" fillId="0" borderId="40" xfId="53" applyNumberFormat="1" applyFont="1" applyFill="1" applyBorder="1" applyAlignment="1" applyProtection="1">
      <alignment wrapText="1"/>
      <protection hidden="1"/>
    </xf>
    <xf numFmtId="0" fontId="0" fillId="0" borderId="15" xfId="0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38" fontId="24" fillId="0" borderId="17" xfId="55" applyNumberFormat="1" applyFont="1" applyFill="1" applyBorder="1" applyAlignment="1">
      <alignment horizontal="center" vertical="center"/>
      <protection/>
    </xf>
    <xf numFmtId="0" fontId="24" fillId="0" borderId="35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16" fillId="0" borderId="0" xfId="53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24" fillId="0" borderId="18" xfId="55" applyNumberFormat="1" applyFont="1" applyFill="1" applyBorder="1" applyAlignment="1" applyProtection="1">
      <alignment horizontal="center" vertical="center"/>
      <protection hidden="1"/>
    </xf>
    <xf numFmtId="0" fontId="24" fillId="0" borderId="12" xfId="55" applyNumberFormat="1" applyFont="1" applyFill="1" applyBorder="1" applyAlignment="1" applyProtection="1">
      <alignment horizontal="center" vertical="center"/>
      <protection hidden="1"/>
    </xf>
    <xf numFmtId="0" fontId="24" fillId="0" borderId="22" xfId="55" applyNumberFormat="1" applyFont="1" applyFill="1" applyBorder="1" applyAlignment="1" applyProtection="1">
      <alignment horizontal="center" vertical="center"/>
      <protection hidden="1"/>
    </xf>
    <xf numFmtId="0" fontId="24" fillId="0" borderId="19" xfId="55" applyFont="1" applyFill="1" applyBorder="1" applyAlignment="1">
      <alignment horizontal="center" vertical="center"/>
      <protection/>
    </xf>
    <xf numFmtId="0" fontId="24" fillId="0" borderId="4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38" fontId="24" fillId="0" borderId="17" xfId="55" applyNumberFormat="1" applyFont="1" applyFill="1" applyBorder="1" applyAlignment="1">
      <alignment horizontal="center" vertical="center"/>
      <protection/>
    </xf>
    <xf numFmtId="0" fontId="24" fillId="0" borderId="35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20" xfId="55" applyNumberFormat="1" applyFont="1" applyFill="1" applyBorder="1" applyAlignment="1" applyProtection="1">
      <alignment wrapText="1"/>
      <protection hidden="1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24" fillId="0" borderId="19" xfId="55" applyNumberFormat="1" applyFont="1" applyFill="1" applyBorder="1" applyAlignment="1" applyProtection="1">
      <alignment wrapText="1"/>
      <protection hidden="1"/>
    </xf>
    <xf numFmtId="0" fontId="0" fillId="0" borderId="4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4" fillId="0" borderId="21" xfId="55" applyNumberFormat="1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8" fillId="0" borderId="0" xfId="0" applyFont="1" applyFill="1" applyAlignment="1">
      <alignment horizontal="center" vertical="distributed" wrapText="1"/>
    </xf>
    <xf numFmtId="0" fontId="50" fillId="0" borderId="0" xfId="0" applyFont="1" applyFill="1" applyAlignment="1">
      <alignment horizontal="center" vertical="distributed"/>
    </xf>
    <xf numFmtId="0" fontId="23" fillId="0" borderId="56" xfId="55" applyNumberFormat="1" applyFont="1" applyFill="1" applyBorder="1" applyAlignment="1" applyProtection="1">
      <alignment horizontal="left" wrapText="1"/>
      <protection hidden="1"/>
    </xf>
    <xf numFmtId="0" fontId="23" fillId="0" borderId="57" xfId="55" applyNumberFormat="1" applyFont="1" applyFill="1" applyBorder="1" applyAlignment="1" applyProtection="1">
      <alignment horizontal="left" wrapText="1"/>
      <protection hidden="1"/>
    </xf>
    <xf numFmtId="0" fontId="23" fillId="0" borderId="58" xfId="55" applyNumberFormat="1" applyFont="1" applyFill="1" applyBorder="1" applyAlignment="1" applyProtection="1">
      <alignment horizontal="left" wrapText="1"/>
      <protection hidden="1"/>
    </xf>
    <xf numFmtId="183" fontId="24" fillId="0" borderId="15" xfId="53" applyNumberFormat="1" applyFont="1" applyFill="1" applyBorder="1" applyAlignment="1" applyProtection="1">
      <alignment horizontal="left" wrapText="1"/>
      <protection hidden="1"/>
    </xf>
    <xf numFmtId="183" fontId="24" fillId="0" borderId="17" xfId="53" applyNumberFormat="1" applyFont="1" applyFill="1" applyBorder="1" applyAlignment="1" applyProtection="1">
      <alignment horizontal="left" wrapText="1"/>
      <protection hidden="1"/>
    </xf>
    <xf numFmtId="183" fontId="24" fillId="0" borderId="35" xfId="53" applyNumberFormat="1" applyFont="1" applyFill="1" applyBorder="1" applyAlignment="1" applyProtection="1">
      <alignment horizontal="left" wrapText="1"/>
      <protection hidden="1"/>
    </xf>
    <xf numFmtId="183" fontId="24" fillId="0" borderId="40" xfId="53" applyNumberFormat="1" applyFont="1" applyFill="1" applyBorder="1" applyAlignment="1" applyProtection="1">
      <alignment horizontal="left" wrapText="1"/>
      <protection hidden="1"/>
    </xf>
    <xf numFmtId="0" fontId="7" fillId="0" borderId="0" xfId="56" applyFont="1" applyAlignment="1" applyProtection="1">
      <alignment horizontal="left"/>
      <protection hidden="1"/>
    </xf>
    <xf numFmtId="0" fontId="17" fillId="0" borderId="0" xfId="0" applyFont="1" applyAlignment="1">
      <alignment horizontal="left" wrapText="1" shrinkToFit="1"/>
    </xf>
    <xf numFmtId="0" fontId="17" fillId="0" borderId="0" xfId="0" applyFont="1" applyAlignment="1">
      <alignment horizontal="left" shrinkToFit="1"/>
    </xf>
    <xf numFmtId="0" fontId="16" fillId="0" borderId="15" xfId="54" applyFont="1" applyFill="1" applyBorder="1" applyAlignment="1">
      <alignment horizontal="center" vertical="top" wrapText="1"/>
      <protection/>
    </xf>
    <xf numFmtId="49" fontId="16" fillId="0" borderId="15" xfId="59" applyNumberFormat="1" applyFont="1" applyFill="1" applyBorder="1" applyAlignment="1">
      <alignment horizontal="center" vertical="top" wrapText="1"/>
      <protection/>
    </xf>
    <xf numFmtId="49" fontId="19" fillId="0" borderId="15" xfId="0" applyNumberFormat="1" applyFont="1" applyFill="1" applyBorder="1" applyAlignment="1">
      <alignment horizontal="center" vertical="top" wrapText="1"/>
    </xf>
    <xf numFmtId="49" fontId="18" fillId="0" borderId="15" xfId="59" applyNumberFormat="1" applyFont="1" applyBorder="1" applyAlignment="1">
      <alignment horizontal="center" vertical="center" wrapText="1"/>
      <protection/>
    </xf>
    <xf numFmtId="0" fontId="18" fillId="0" borderId="15" xfId="5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shrinkToFit="1"/>
    </xf>
    <xf numFmtId="2" fontId="2" fillId="0" borderId="0" xfId="53" applyNumberFormat="1" applyFont="1" applyFill="1" applyBorder="1">
      <alignment/>
      <protection/>
    </xf>
    <xf numFmtId="4" fontId="8" fillId="0" borderId="15" xfId="56" applyNumberFormat="1" applyFont="1" applyFill="1" applyBorder="1" applyAlignment="1" applyProtection="1">
      <alignment/>
      <protection hidden="1"/>
    </xf>
    <xf numFmtId="4" fontId="10" fillId="0" borderId="15" xfId="56" applyNumberFormat="1" applyFont="1" applyFill="1" applyBorder="1" applyAlignment="1" applyProtection="1">
      <alignment/>
      <protection hidden="1"/>
    </xf>
    <xf numFmtId="4" fontId="10" fillId="10" borderId="15" xfId="56" applyNumberFormat="1" applyFont="1" applyFill="1" applyBorder="1" applyAlignment="1" applyProtection="1">
      <alignment/>
      <protection hidden="1"/>
    </xf>
    <xf numFmtId="4" fontId="12" fillId="0" borderId="15" xfId="56" applyNumberFormat="1" applyFont="1" applyFill="1" applyBorder="1" applyAlignment="1" applyProtection="1">
      <alignment/>
      <protection hidden="1"/>
    </xf>
    <xf numFmtId="4" fontId="10" fillId="0" borderId="15" xfId="56" applyNumberFormat="1" applyFont="1" applyFill="1" applyBorder="1" applyAlignment="1" applyProtection="1">
      <alignment/>
      <protection hidden="1"/>
    </xf>
    <xf numFmtId="4" fontId="9" fillId="0" borderId="15" xfId="56" applyNumberFormat="1" applyFont="1" applyFill="1" applyBorder="1" applyAlignment="1" applyProtection="1">
      <alignment/>
      <protection hidden="1"/>
    </xf>
    <xf numFmtId="4" fontId="22" fillId="0" borderId="15" xfId="56" applyNumberFormat="1" applyFont="1" applyFill="1" applyBorder="1" applyAlignment="1" applyProtection="1">
      <alignment/>
      <protection hidden="1"/>
    </xf>
    <xf numFmtId="4" fontId="32" fillId="0" borderId="15" xfId="56" applyNumberFormat="1" applyFont="1" applyFill="1" applyBorder="1" applyAlignment="1" applyProtection="1">
      <alignment/>
      <protection hidden="1"/>
    </xf>
    <xf numFmtId="4" fontId="14" fillId="0" borderId="15" xfId="56" applyNumberFormat="1" applyFont="1" applyFill="1" applyBorder="1" applyAlignment="1" applyProtection="1">
      <alignment/>
      <protection hidden="1"/>
    </xf>
    <xf numFmtId="4" fontId="10" fillId="0" borderId="19" xfId="58" applyNumberFormat="1" applyFont="1" applyFill="1" applyBorder="1" applyAlignment="1" applyProtection="1">
      <alignment/>
      <protection hidden="1"/>
    </xf>
    <xf numFmtId="4" fontId="8" fillId="0" borderId="38" xfId="56" applyNumberFormat="1" applyFont="1" applyFill="1" applyBorder="1" applyAlignment="1" applyProtection="1">
      <alignment vertical="center"/>
      <protection hidden="1"/>
    </xf>
    <xf numFmtId="4" fontId="8" fillId="0" borderId="59" xfId="56" applyNumberFormat="1" applyFont="1" applyFill="1" applyBorder="1" applyAlignment="1" applyProtection="1">
      <alignment vertical="center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. Приложение №5" xfId="54"/>
    <cellStyle name="Обычный_Tmp1" xfId="55"/>
    <cellStyle name="Обычный_Tmp2" xfId="56"/>
    <cellStyle name="Обычный_Tmp3" xfId="57"/>
    <cellStyle name="Обычный_Tmp5" xfId="58"/>
    <cellStyle name="Обычный_Таблици к бюджету 2008-г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23">
      <selection activeCell="D51" sqref="D51"/>
    </sheetView>
  </sheetViews>
  <sheetFormatPr defaultColWidth="8.00390625" defaultRowHeight="12.75"/>
  <cols>
    <col min="1" max="1" width="51.50390625" style="23" customWidth="1"/>
    <col min="2" max="3" width="5.875" style="23" customWidth="1"/>
    <col min="4" max="4" width="16.375" style="23" customWidth="1"/>
    <col min="5" max="5" width="18.50390625" style="23" customWidth="1"/>
    <col min="6" max="6" width="20.125" style="23" customWidth="1"/>
    <col min="7" max="7" width="8.00390625" style="23" hidden="1" customWidth="1"/>
    <col min="8" max="8" width="3.625" style="23" customWidth="1"/>
    <col min="9" max="9" width="10.125" style="23" hidden="1" customWidth="1"/>
    <col min="10" max="16384" width="8.00390625" style="23" customWidth="1"/>
  </cols>
  <sheetData>
    <row r="1" spans="1:7" ht="16.5" customHeight="1">
      <c r="A1" s="22"/>
      <c r="B1" s="846"/>
      <c r="C1" s="846"/>
      <c r="D1" s="846"/>
      <c r="E1" s="848" t="s">
        <v>5</v>
      </c>
      <c r="F1" s="848"/>
      <c r="G1" s="848"/>
    </row>
    <row r="2" spans="1:7" ht="14.25" customHeight="1">
      <c r="A2" s="22"/>
      <c r="B2" s="846"/>
      <c r="C2" s="846"/>
      <c r="D2" s="846"/>
      <c r="E2" s="849" t="s">
        <v>88</v>
      </c>
      <c r="F2" s="849"/>
      <c r="G2" s="849"/>
    </row>
    <row r="3" spans="1:7" ht="13.5" customHeight="1">
      <c r="A3" s="22"/>
      <c r="B3" s="846"/>
      <c r="C3" s="846"/>
      <c r="D3" s="846"/>
      <c r="E3" s="195" t="s">
        <v>162</v>
      </c>
      <c r="F3" s="194"/>
      <c r="G3" s="194"/>
    </row>
    <row r="4" spans="1:7" ht="14.25" customHeight="1">
      <c r="A4" s="22"/>
      <c r="B4" s="22"/>
      <c r="C4" s="22"/>
      <c r="D4" s="22"/>
      <c r="E4" s="849" t="s">
        <v>334</v>
      </c>
      <c r="F4" s="849"/>
      <c r="G4" s="849"/>
    </row>
    <row r="5" spans="1:5" s="26" customFormat="1" ht="66.75" customHeight="1">
      <c r="A5" s="847" t="s">
        <v>307</v>
      </c>
      <c r="B5" s="847"/>
      <c r="C5" s="847"/>
      <c r="D5" s="847"/>
      <c r="E5" s="25"/>
    </row>
    <row r="6" spans="1:6" s="26" customFormat="1" ht="11.25" customHeight="1">
      <c r="A6" s="24"/>
      <c r="B6" s="24"/>
      <c r="C6" s="24"/>
      <c r="D6" s="24"/>
      <c r="E6" s="25"/>
      <c r="F6" s="1" t="s">
        <v>79</v>
      </c>
    </row>
    <row r="7" spans="1:3" ht="10.5" customHeight="1">
      <c r="A7" s="27"/>
      <c r="B7" s="28"/>
      <c r="C7" s="28"/>
    </row>
    <row r="8" spans="1:6" ht="28.5" customHeight="1">
      <c r="A8" s="46" t="s">
        <v>61</v>
      </c>
      <c r="B8" s="47" t="s">
        <v>89</v>
      </c>
      <c r="C8" s="48" t="s">
        <v>90</v>
      </c>
      <c r="D8" s="55">
        <v>2015</v>
      </c>
      <c r="E8" s="173" t="s">
        <v>156</v>
      </c>
      <c r="F8" s="49" t="s">
        <v>157</v>
      </c>
    </row>
    <row r="9" spans="1:6" ht="28.5" customHeight="1">
      <c r="A9" s="50"/>
      <c r="B9" s="51"/>
      <c r="C9" s="52"/>
      <c r="D9" s="56"/>
      <c r="E9" s="53" t="s">
        <v>163</v>
      </c>
      <c r="F9" s="54" t="s">
        <v>267</v>
      </c>
    </row>
    <row r="10" spans="1:6" ht="13.5" customHeight="1">
      <c r="A10" s="42">
        <v>1</v>
      </c>
      <c r="B10" s="43">
        <v>2</v>
      </c>
      <c r="C10" s="43">
        <v>3</v>
      </c>
      <c r="D10" s="42">
        <v>4</v>
      </c>
      <c r="E10" s="44"/>
      <c r="F10" s="45"/>
    </row>
    <row r="11" spans="1:6" s="30" customFormat="1" ht="15" customHeight="1">
      <c r="A11" s="183" t="s">
        <v>72</v>
      </c>
      <c r="B11" s="29">
        <v>1</v>
      </c>
      <c r="C11" s="29">
        <v>0</v>
      </c>
      <c r="D11" s="904">
        <f>D12+D13+D14+D18+D19+D15+D16</f>
        <v>11528072.690000001</v>
      </c>
      <c r="E11" s="904">
        <f>E12+E13+E14+E18+E19+E15</f>
        <v>10738896</v>
      </c>
      <c r="F11" s="904">
        <f>F12+F13+F14+F18+F19+F15</f>
        <v>11535347</v>
      </c>
    </row>
    <row r="12" spans="1:6" ht="49.5" customHeight="1">
      <c r="A12" s="184" t="s">
        <v>99</v>
      </c>
      <c r="B12" s="31">
        <v>1</v>
      </c>
      <c r="C12" s="31">
        <v>2</v>
      </c>
      <c r="D12" s="905">
        <v>1254402</v>
      </c>
      <c r="E12" s="905">
        <v>1254402</v>
      </c>
      <c r="F12" s="905">
        <v>1254402</v>
      </c>
    </row>
    <row r="13" spans="1:6" ht="63.75" customHeight="1">
      <c r="A13" s="184" t="s">
        <v>91</v>
      </c>
      <c r="B13" s="31">
        <v>1</v>
      </c>
      <c r="C13" s="31">
        <v>3</v>
      </c>
      <c r="D13" s="905">
        <v>5000</v>
      </c>
      <c r="E13" s="905">
        <v>5000</v>
      </c>
      <c r="F13" s="905">
        <v>5000</v>
      </c>
    </row>
    <row r="14" spans="1:7" ht="66" customHeight="1">
      <c r="A14" s="184" t="s">
        <v>100</v>
      </c>
      <c r="B14" s="31">
        <v>1</v>
      </c>
      <c r="C14" s="31">
        <v>4</v>
      </c>
      <c r="D14" s="905">
        <v>5466309.69</v>
      </c>
      <c r="E14" s="905">
        <v>3867257</v>
      </c>
      <c r="F14" s="905">
        <v>3731282</v>
      </c>
      <c r="G14" s="23" t="s">
        <v>114</v>
      </c>
    </row>
    <row r="15" spans="1:6" s="172" customFormat="1" ht="0.75" customHeight="1" hidden="1">
      <c r="A15" s="185" t="s">
        <v>147</v>
      </c>
      <c r="B15" s="171">
        <v>1</v>
      </c>
      <c r="C15" s="171">
        <v>4</v>
      </c>
      <c r="D15" s="906"/>
      <c r="E15" s="906"/>
      <c r="F15" s="906"/>
    </row>
    <row r="16" spans="1:6" s="172" customFormat="1" ht="15" customHeight="1" hidden="1">
      <c r="A16" s="185" t="s">
        <v>146</v>
      </c>
      <c r="B16" s="171">
        <v>1</v>
      </c>
      <c r="C16" s="171">
        <v>7</v>
      </c>
      <c r="D16" s="906"/>
      <c r="E16" s="906">
        <v>0</v>
      </c>
      <c r="F16" s="906">
        <v>0</v>
      </c>
    </row>
    <row r="17" spans="1:6" s="172" customFormat="1" ht="15.75" customHeight="1" hidden="1">
      <c r="A17" s="185" t="s">
        <v>147</v>
      </c>
      <c r="B17" s="171">
        <v>1</v>
      </c>
      <c r="C17" s="171">
        <v>4</v>
      </c>
      <c r="D17" s="906"/>
      <c r="E17" s="906"/>
      <c r="F17" s="906"/>
    </row>
    <row r="18" spans="1:6" ht="14.25" customHeight="1">
      <c r="A18" s="184" t="s">
        <v>73</v>
      </c>
      <c r="B18" s="31">
        <v>1</v>
      </c>
      <c r="C18" s="31">
        <v>11</v>
      </c>
      <c r="D18" s="905">
        <v>80000</v>
      </c>
      <c r="E18" s="905">
        <v>80000</v>
      </c>
      <c r="F18" s="905">
        <v>80000</v>
      </c>
    </row>
    <row r="19" spans="1:6" ht="15" customHeight="1">
      <c r="A19" s="184" t="s">
        <v>74</v>
      </c>
      <c r="B19" s="31">
        <v>1</v>
      </c>
      <c r="C19" s="31">
        <v>13</v>
      </c>
      <c r="D19" s="905">
        <v>4722361</v>
      </c>
      <c r="E19" s="905">
        <v>5532237</v>
      </c>
      <c r="F19" s="905">
        <v>6464663</v>
      </c>
    </row>
    <row r="20" spans="1:6" s="33" customFormat="1" ht="27.75" customHeight="1">
      <c r="A20" s="186" t="s">
        <v>86</v>
      </c>
      <c r="B20" s="32">
        <v>2</v>
      </c>
      <c r="C20" s="32">
        <v>0</v>
      </c>
      <c r="D20" s="907">
        <f>D21</f>
        <v>156000</v>
      </c>
      <c r="E20" s="907">
        <f>E21</f>
        <v>156000</v>
      </c>
      <c r="F20" s="907">
        <f>F21</f>
        <v>156000</v>
      </c>
    </row>
    <row r="21" spans="1:6" ht="20.25" customHeight="1">
      <c r="A21" s="184" t="s">
        <v>87</v>
      </c>
      <c r="B21" s="31">
        <v>2</v>
      </c>
      <c r="C21" s="31">
        <v>3</v>
      </c>
      <c r="D21" s="905">
        <v>156000</v>
      </c>
      <c r="E21" s="905">
        <v>156000</v>
      </c>
      <c r="F21" s="905">
        <v>156000</v>
      </c>
    </row>
    <row r="22" spans="1:6" s="30" customFormat="1" ht="30.75">
      <c r="A22" s="186" t="s">
        <v>75</v>
      </c>
      <c r="B22" s="34">
        <v>3</v>
      </c>
      <c r="C22" s="34">
        <v>0</v>
      </c>
      <c r="D22" s="904">
        <f>D24+D23+D25</f>
        <v>125443</v>
      </c>
      <c r="E22" s="904">
        <f>E24+E23+E25</f>
        <v>78729</v>
      </c>
      <c r="F22" s="904">
        <f>F24+F23+F25</f>
        <v>48729</v>
      </c>
    </row>
    <row r="23" spans="1:6" ht="21" customHeight="1">
      <c r="A23" s="184" t="s">
        <v>128</v>
      </c>
      <c r="B23" s="31">
        <v>3</v>
      </c>
      <c r="C23" s="31">
        <v>4</v>
      </c>
      <c r="D23" s="905">
        <v>13300</v>
      </c>
      <c r="E23" s="905">
        <v>13300</v>
      </c>
      <c r="F23" s="905">
        <v>13300</v>
      </c>
    </row>
    <row r="24" spans="1:6" ht="45.75" customHeight="1">
      <c r="A24" s="184" t="s">
        <v>116</v>
      </c>
      <c r="B24" s="31">
        <v>3</v>
      </c>
      <c r="C24" s="31">
        <v>9</v>
      </c>
      <c r="D24" s="905">
        <v>100000</v>
      </c>
      <c r="E24" s="905">
        <v>60000</v>
      </c>
      <c r="F24" s="905">
        <v>30000</v>
      </c>
    </row>
    <row r="25" spans="1:6" ht="32.25" customHeight="1">
      <c r="A25" s="184" t="s">
        <v>153</v>
      </c>
      <c r="B25" s="31">
        <v>3</v>
      </c>
      <c r="C25" s="31">
        <v>14</v>
      </c>
      <c r="D25" s="905">
        <v>12143</v>
      </c>
      <c r="E25" s="905">
        <v>5429</v>
      </c>
      <c r="F25" s="905">
        <v>5429</v>
      </c>
    </row>
    <row r="26" spans="1:6" s="30" customFormat="1" ht="15">
      <c r="A26" s="186" t="s">
        <v>76</v>
      </c>
      <c r="B26" s="34">
        <v>4</v>
      </c>
      <c r="C26" s="34">
        <v>0</v>
      </c>
      <c r="D26" s="904">
        <f>D27+D28+D29</f>
        <v>3125000</v>
      </c>
      <c r="E26" s="904">
        <f>E27+E28+E29</f>
        <v>3057000</v>
      </c>
      <c r="F26" s="904">
        <f>F27+F28+F29</f>
        <v>3145000</v>
      </c>
    </row>
    <row r="27" spans="1:6" s="30" customFormat="1" ht="15">
      <c r="A27" s="184" t="s">
        <v>160</v>
      </c>
      <c r="B27" s="96">
        <v>4</v>
      </c>
      <c r="C27" s="96">
        <v>9</v>
      </c>
      <c r="D27" s="908">
        <v>2630000</v>
      </c>
      <c r="E27" s="908">
        <v>2762000</v>
      </c>
      <c r="F27" s="908">
        <v>2900000</v>
      </c>
    </row>
    <row r="28" spans="1:6" ht="21.75" customHeight="1">
      <c r="A28" s="184" t="s">
        <v>92</v>
      </c>
      <c r="B28" s="31">
        <v>4</v>
      </c>
      <c r="C28" s="31">
        <v>10</v>
      </c>
      <c r="D28" s="905">
        <v>345000</v>
      </c>
      <c r="E28" s="905">
        <v>295000</v>
      </c>
      <c r="F28" s="905">
        <v>245000</v>
      </c>
    </row>
    <row r="29" spans="1:6" ht="27" customHeight="1">
      <c r="A29" s="184" t="s">
        <v>127</v>
      </c>
      <c r="B29" s="31">
        <v>4</v>
      </c>
      <c r="C29" s="31">
        <v>12</v>
      </c>
      <c r="D29" s="905">
        <v>150000</v>
      </c>
      <c r="E29" s="905"/>
      <c r="F29" s="905">
        <v>0</v>
      </c>
    </row>
    <row r="30" spans="1:6" s="30" customFormat="1" ht="15">
      <c r="A30" s="186" t="s">
        <v>77</v>
      </c>
      <c r="B30" s="34">
        <v>5</v>
      </c>
      <c r="C30" s="34">
        <v>0</v>
      </c>
      <c r="D30" s="904">
        <f>D31+D35+D38</f>
        <v>25757688.27</v>
      </c>
      <c r="E30" s="904">
        <f>E31+E35+E38</f>
        <v>11583385</v>
      </c>
      <c r="F30" s="904">
        <f>F31+F35+F38</f>
        <v>12983900</v>
      </c>
    </row>
    <row r="31" spans="1:6" s="33" customFormat="1" ht="15" customHeight="1">
      <c r="A31" s="184" t="s">
        <v>122</v>
      </c>
      <c r="B31" s="32">
        <v>5</v>
      </c>
      <c r="C31" s="32">
        <v>1</v>
      </c>
      <c r="D31" s="909">
        <v>7112439.27</v>
      </c>
      <c r="E31" s="909">
        <v>3994100</v>
      </c>
      <c r="F31" s="909">
        <v>4182900</v>
      </c>
    </row>
    <row r="32" spans="1:6" ht="0.75" customHeight="1">
      <c r="A32" s="188" t="s">
        <v>112</v>
      </c>
      <c r="B32" s="190">
        <v>5</v>
      </c>
      <c r="C32" s="190">
        <v>1</v>
      </c>
      <c r="D32" s="910"/>
      <c r="E32" s="910">
        <v>212</v>
      </c>
      <c r="F32" s="910">
        <v>212</v>
      </c>
    </row>
    <row r="33" spans="1:6" ht="13.5" customHeight="1" hidden="1">
      <c r="A33" s="188" t="s">
        <v>145</v>
      </c>
      <c r="B33" s="190">
        <v>5</v>
      </c>
      <c r="C33" s="190">
        <v>1</v>
      </c>
      <c r="D33" s="910">
        <v>56</v>
      </c>
      <c r="E33" s="910">
        <v>75</v>
      </c>
      <c r="F33" s="910">
        <v>75</v>
      </c>
    </row>
    <row r="34" spans="1:6" ht="13.5" customHeight="1" hidden="1">
      <c r="A34" s="188" t="s">
        <v>129</v>
      </c>
      <c r="B34" s="190">
        <v>5</v>
      </c>
      <c r="C34" s="190">
        <v>1</v>
      </c>
      <c r="D34" s="910">
        <v>0</v>
      </c>
      <c r="E34" s="910">
        <v>0</v>
      </c>
      <c r="F34" s="910">
        <v>0</v>
      </c>
    </row>
    <row r="35" spans="1:9" s="157" customFormat="1" ht="14.25" customHeight="1">
      <c r="A35" s="184" t="s">
        <v>130</v>
      </c>
      <c r="B35" s="32">
        <v>5</v>
      </c>
      <c r="C35" s="32">
        <v>2</v>
      </c>
      <c r="D35" s="911">
        <v>18201140</v>
      </c>
      <c r="E35" s="911">
        <v>7195285</v>
      </c>
      <c r="F35" s="911">
        <v>8407000</v>
      </c>
      <c r="I35" s="157">
        <f>28396.5-85185</f>
        <v>-56788.5</v>
      </c>
    </row>
    <row r="36" spans="1:6" ht="2.25" customHeight="1" hidden="1">
      <c r="A36" s="184" t="s">
        <v>130</v>
      </c>
      <c r="B36" s="96">
        <v>5</v>
      </c>
      <c r="C36" s="96">
        <v>2</v>
      </c>
      <c r="D36" s="910">
        <f>66841.3-515.6</f>
        <v>66325.7</v>
      </c>
      <c r="E36" s="910"/>
      <c r="F36" s="910"/>
    </row>
    <row r="37" spans="1:6" ht="13.5" customHeight="1" hidden="1">
      <c r="A37" s="184" t="s">
        <v>130</v>
      </c>
      <c r="B37" s="96">
        <v>5</v>
      </c>
      <c r="C37" s="96">
        <v>2</v>
      </c>
      <c r="D37" s="910"/>
      <c r="E37" s="910"/>
      <c r="F37" s="910"/>
    </row>
    <row r="38" spans="1:6" s="33" customFormat="1" ht="17.25" customHeight="1">
      <c r="A38" s="184" t="s">
        <v>101</v>
      </c>
      <c r="B38" s="32">
        <v>5</v>
      </c>
      <c r="C38" s="32">
        <v>3</v>
      </c>
      <c r="D38" s="907">
        <v>444109</v>
      </c>
      <c r="E38" s="907">
        <v>394000</v>
      </c>
      <c r="F38" s="907">
        <v>394000</v>
      </c>
    </row>
    <row r="39" spans="1:6" ht="11.25" customHeight="1" hidden="1">
      <c r="A39" s="188" t="s">
        <v>123</v>
      </c>
      <c r="B39" s="190">
        <v>5</v>
      </c>
      <c r="C39" s="190">
        <v>3</v>
      </c>
      <c r="D39" s="910">
        <v>0</v>
      </c>
      <c r="E39" s="910">
        <v>798</v>
      </c>
      <c r="F39" s="910">
        <v>978</v>
      </c>
    </row>
    <row r="40" spans="1:6" ht="15" customHeight="1" hidden="1">
      <c r="A40" s="188" t="s">
        <v>124</v>
      </c>
      <c r="B40" s="190">
        <v>5</v>
      </c>
      <c r="C40" s="190">
        <v>3</v>
      </c>
      <c r="D40" s="910">
        <v>364</v>
      </c>
      <c r="E40" s="910">
        <v>280</v>
      </c>
      <c r="F40" s="910">
        <v>280</v>
      </c>
    </row>
    <row r="41" spans="1:6" ht="21.75" customHeight="1" hidden="1">
      <c r="A41" s="188" t="s">
        <v>131</v>
      </c>
      <c r="B41" s="190">
        <v>5</v>
      </c>
      <c r="C41" s="190">
        <v>3</v>
      </c>
      <c r="D41" s="910">
        <v>0</v>
      </c>
      <c r="E41" s="910">
        <v>7659</v>
      </c>
      <c r="F41" s="910">
        <v>7659</v>
      </c>
    </row>
    <row r="42" spans="1:6" s="127" customFormat="1" ht="20.25" customHeight="1">
      <c r="A42" s="186" t="s">
        <v>139</v>
      </c>
      <c r="B42" s="32">
        <v>6</v>
      </c>
      <c r="C42" s="32">
        <v>0</v>
      </c>
      <c r="D42" s="907">
        <f>D43</f>
        <v>1148300</v>
      </c>
      <c r="E42" s="907">
        <f>E43</f>
        <v>0</v>
      </c>
      <c r="F42" s="907">
        <f>F43</f>
        <v>0</v>
      </c>
    </row>
    <row r="43" spans="1:6" s="128" customFormat="1" ht="30.75" customHeight="1">
      <c r="A43" s="184" t="s">
        <v>140</v>
      </c>
      <c r="B43" s="96">
        <v>6</v>
      </c>
      <c r="C43" s="96">
        <v>5</v>
      </c>
      <c r="D43" s="908">
        <v>1148300</v>
      </c>
      <c r="E43" s="908"/>
      <c r="F43" s="908"/>
    </row>
    <row r="44" spans="1:6" s="30" customFormat="1" ht="15" customHeight="1">
      <c r="A44" s="186" t="s">
        <v>117</v>
      </c>
      <c r="B44" s="34">
        <v>8</v>
      </c>
      <c r="C44" s="34">
        <v>0</v>
      </c>
      <c r="D44" s="904">
        <f>D45+D46+D65+D66+D67</f>
        <v>4615495</v>
      </c>
      <c r="E44" s="904">
        <f>E45+E46+E65+E66+E67</f>
        <v>4477148</v>
      </c>
      <c r="F44" s="904">
        <f>F45+F46+F65+F66+F67</f>
        <v>4517148</v>
      </c>
    </row>
    <row r="45" spans="1:7" ht="15.75" customHeight="1">
      <c r="A45" s="184" t="s">
        <v>93</v>
      </c>
      <c r="B45" s="31">
        <v>8</v>
      </c>
      <c r="C45" s="31">
        <v>1</v>
      </c>
      <c r="D45" s="905">
        <v>4252746</v>
      </c>
      <c r="E45" s="905">
        <v>4114399</v>
      </c>
      <c r="F45" s="905">
        <v>4154399</v>
      </c>
      <c r="G45" s="23" t="s">
        <v>113</v>
      </c>
    </row>
    <row r="46" spans="1:6" ht="18" customHeight="1">
      <c r="A46" s="184" t="s">
        <v>94</v>
      </c>
      <c r="B46" s="31">
        <v>8</v>
      </c>
      <c r="C46" s="31">
        <v>2</v>
      </c>
      <c r="D46" s="905">
        <v>362749</v>
      </c>
      <c r="E46" s="905">
        <v>362749</v>
      </c>
      <c r="F46" s="905">
        <v>362749</v>
      </c>
    </row>
    <row r="47" spans="1:6" s="30" customFormat="1" ht="15.75" customHeight="1">
      <c r="A47" s="86" t="s">
        <v>118</v>
      </c>
      <c r="B47" s="97" t="s">
        <v>119</v>
      </c>
      <c r="C47" s="93">
        <v>0</v>
      </c>
      <c r="D47" s="904">
        <f>D48</f>
        <v>120000</v>
      </c>
      <c r="E47" s="904">
        <f>E48</f>
        <v>120000</v>
      </c>
      <c r="F47" s="904">
        <f>F48</f>
        <v>120000</v>
      </c>
    </row>
    <row r="48" spans="1:6" ht="17.25" customHeight="1">
      <c r="A48" s="87" t="s">
        <v>120</v>
      </c>
      <c r="B48" s="92" t="s">
        <v>119</v>
      </c>
      <c r="C48" s="92" t="s">
        <v>121</v>
      </c>
      <c r="D48" s="912">
        <v>120000</v>
      </c>
      <c r="E48" s="912">
        <v>120000</v>
      </c>
      <c r="F48" s="912">
        <v>120000</v>
      </c>
    </row>
    <row r="49" spans="1:6" ht="18.75" customHeight="1">
      <c r="A49" s="186" t="s">
        <v>95</v>
      </c>
      <c r="B49" s="93">
        <v>11</v>
      </c>
      <c r="C49" s="93">
        <v>0</v>
      </c>
      <c r="D49" s="904">
        <f>D50</f>
        <v>1789542</v>
      </c>
      <c r="E49" s="904">
        <f>E50</f>
        <v>1809542</v>
      </c>
      <c r="F49" s="904">
        <f>F50</f>
        <v>1828876</v>
      </c>
    </row>
    <row r="50" spans="1:6" ht="31.5" customHeight="1" thickBot="1">
      <c r="A50" s="189" t="s">
        <v>158</v>
      </c>
      <c r="B50" s="98">
        <v>11</v>
      </c>
      <c r="C50" s="98">
        <v>1</v>
      </c>
      <c r="D50" s="913">
        <v>1789542</v>
      </c>
      <c r="E50" s="913">
        <v>1809542</v>
      </c>
      <c r="F50" s="913">
        <v>1828876</v>
      </c>
    </row>
    <row r="51" spans="1:6" ht="15.75" customHeight="1" thickBot="1">
      <c r="A51" s="187" t="s">
        <v>96</v>
      </c>
      <c r="B51" s="158"/>
      <c r="C51" s="159"/>
      <c r="D51" s="914">
        <f>D93+D47+D44+D30+D26+D22+D11+D20+D49+D42</f>
        <v>48365540.95999999</v>
      </c>
      <c r="E51" s="915">
        <f>E93+E47+E44+E30+E26+E22+E11+E20+E49+E42</f>
        <v>32020700</v>
      </c>
      <c r="F51" s="915">
        <f>F93+F47+F44+F30+F26+F22+F11+F20+F49+F42</f>
        <v>34335000</v>
      </c>
    </row>
    <row r="52" spans="1:6" ht="1.5" customHeight="1">
      <c r="A52" s="174"/>
      <c r="B52" s="175"/>
      <c r="C52" s="175"/>
      <c r="D52" s="214"/>
      <c r="E52" s="89"/>
      <c r="F52" s="89"/>
    </row>
    <row r="53" spans="1:6" ht="15" hidden="1">
      <c r="A53" s="176"/>
      <c r="B53" s="191"/>
      <c r="C53" s="191"/>
      <c r="D53" s="177"/>
      <c r="E53" s="215"/>
      <c r="F53" s="216"/>
    </row>
    <row r="54" spans="1:6" s="30" customFormat="1" ht="13.5" customHeight="1" hidden="1">
      <c r="A54" s="178"/>
      <c r="B54" s="192"/>
      <c r="C54" s="192"/>
      <c r="D54" s="91"/>
      <c r="E54" s="91">
        <f>619/24762*100</f>
        <v>2.499798077699701</v>
      </c>
      <c r="F54" s="91">
        <f>1221/24425.8*100</f>
        <v>4.998812730801038</v>
      </c>
    </row>
    <row r="55" spans="1:6" ht="12.75" hidden="1">
      <c r="A55" s="85"/>
      <c r="B55" s="85"/>
      <c r="C55" s="85"/>
      <c r="D55" s="216"/>
      <c r="E55" s="216">
        <f>E51*40%</f>
        <v>12808280</v>
      </c>
      <c r="F55" s="216">
        <f>F51/1221.292</f>
        <v>28113.66978576786</v>
      </c>
    </row>
    <row r="56" spans="1:6" ht="12.75" hidden="1">
      <c r="A56" s="85"/>
      <c r="B56" s="85"/>
      <c r="C56" s="85"/>
      <c r="D56" s="216"/>
      <c r="E56" s="216"/>
      <c r="F56" s="216">
        <f>1221.292/F51</f>
        <v>3.556988495704092E-05</v>
      </c>
    </row>
    <row r="57" spans="4:6" ht="12.75" hidden="1">
      <c r="D57" s="40"/>
      <c r="E57" s="40"/>
      <c r="F57" s="40"/>
    </row>
    <row r="58" spans="4:6" ht="12.75" hidden="1">
      <c r="D58" s="40"/>
      <c r="E58" s="40"/>
      <c r="F58" s="40">
        <f>E51/619.6</f>
        <v>51679.632020658486</v>
      </c>
    </row>
    <row r="59" spans="4:6" ht="12.75" hidden="1">
      <c r="D59" s="40"/>
      <c r="E59" s="40"/>
      <c r="F59" s="40"/>
    </row>
    <row r="60" spans="4:6" ht="12.75">
      <c r="D60" s="40"/>
      <c r="E60" s="40"/>
      <c r="F60" s="40"/>
    </row>
    <row r="61" spans="1:6" ht="12.75">
      <c r="A61" s="85"/>
      <c r="B61" s="85"/>
      <c r="C61" s="85"/>
      <c r="D61" s="216"/>
      <c r="E61" s="216"/>
      <c r="F61" s="216"/>
    </row>
    <row r="62" spans="1:6" ht="12.75">
      <c r="A62" s="85"/>
      <c r="B62" s="85"/>
      <c r="C62" s="85"/>
      <c r="D62" s="216"/>
      <c r="E62" s="216"/>
      <c r="F62" s="216"/>
    </row>
    <row r="63" spans="1:6" ht="12.75">
      <c r="A63" s="85"/>
      <c r="B63" s="85"/>
      <c r="C63" s="85"/>
      <c r="D63" s="216"/>
      <c r="E63" s="216"/>
      <c r="F63" s="216"/>
    </row>
    <row r="64" spans="1:6" ht="12.75">
      <c r="A64" s="85"/>
      <c r="B64" s="85"/>
      <c r="C64" s="85"/>
      <c r="D64" s="85"/>
      <c r="E64" s="85"/>
      <c r="F64" s="85"/>
    </row>
    <row r="65" spans="1:6" ht="15" customHeight="1" hidden="1">
      <c r="A65" s="95"/>
      <c r="B65" s="84"/>
      <c r="C65" s="84"/>
      <c r="D65" s="89"/>
      <c r="E65" s="89"/>
      <c r="F65" s="89"/>
    </row>
    <row r="66" spans="1:6" ht="15.75" customHeight="1" hidden="1">
      <c r="A66" s="95"/>
      <c r="B66" s="84"/>
      <c r="C66" s="84"/>
      <c r="D66" s="89"/>
      <c r="E66" s="89"/>
      <c r="F66" s="89"/>
    </row>
    <row r="67" spans="1:6" ht="10.5" customHeight="1">
      <c r="A67" s="95"/>
      <c r="B67" s="84"/>
      <c r="C67" s="84"/>
      <c r="D67" s="89"/>
      <c r="E67" s="89"/>
      <c r="F67" s="89"/>
    </row>
    <row r="68" spans="1:6" ht="12.75">
      <c r="A68" s="85"/>
      <c r="B68" s="85"/>
      <c r="C68" s="85"/>
      <c r="D68" s="85"/>
      <c r="E68" s="85"/>
      <c r="F68" s="85"/>
    </row>
    <row r="69" spans="1:6" ht="12.75">
      <c r="A69" s="85"/>
      <c r="B69" s="85"/>
      <c r="C69" s="85"/>
      <c r="D69" s="85"/>
      <c r="E69" s="85"/>
      <c r="F69" s="85"/>
    </row>
    <row r="70" spans="1:6" ht="16.5" customHeight="1" hidden="1">
      <c r="A70" s="95"/>
      <c r="B70" s="84"/>
      <c r="C70" s="84"/>
      <c r="D70" s="88"/>
      <c r="E70" s="88"/>
      <c r="F70" s="88"/>
    </row>
    <row r="71" spans="1:6" ht="20.25" customHeight="1" hidden="1">
      <c r="A71" s="95"/>
      <c r="B71" s="84"/>
      <c r="C71" s="84"/>
      <c r="D71" s="88"/>
      <c r="E71" s="88"/>
      <c r="F71" s="88"/>
    </row>
    <row r="72" spans="1:6" ht="21" customHeight="1" hidden="1">
      <c r="A72" s="95"/>
      <c r="B72" s="84"/>
      <c r="C72" s="84"/>
      <c r="D72" s="88"/>
      <c r="E72" s="88"/>
      <c r="F72" s="88"/>
    </row>
    <row r="73" spans="1:6" ht="12.75">
      <c r="A73" s="85"/>
      <c r="B73" s="85"/>
      <c r="C73" s="85"/>
      <c r="D73" s="85"/>
      <c r="E73" s="85"/>
      <c r="F73" s="85"/>
    </row>
    <row r="74" spans="1:6" ht="12.75">
      <c r="A74" s="85"/>
      <c r="B74" s="85"/>
      <c r="C74" s="85"/>
      <c r="D74" s="85"/>
      <c r="E74" s="85"/>
      <c r="F74" s="85"/>
    </row>
    <row r="75" spans="1:6" ht="12.75">
      <c r="A75" s="85"/>
      <c r="B75" s="85"/>
      <c r="C75" s="85"/>
      <c r="D75" s="85"/>
      <c r="E75" s="85"/>
      <c r="F75" s="85"/>
    </row>
    <row r="76" spans="1:6" ht="12.75">
      <c r="A76" s="85"/>
      <c r="B76" s="85"/>
      <c r="C76" s="85"/>
      <c r="D76" s="85"/>
      <c r="E76" s="85"/>
      <c r="F76" s="85"/>
    </row>
    <row r="86" spans="1:6" ht="12.75">
      <c r="A86" s="85"/>
      <c r="B86" s="85"/>
      <c r="C86" s="85"/>
      <c r="D86" s="85"/>
      <c r="E86" s="85"/>
      <c r="F86" s="85"/>
    </row>
    <row r="87" spans="1:6" s="30" customFormat="1" ht="1.5" customHeight="1">
      <c r="A87" s="95"/>
      <c r="B87" s="84"/>
      <c r="C87" s="84"/>
      <c r="D87" s="88"/>
      <c r="E87" s="88"/>
      <c r="F87" s="88"/>
    </row>
    <row r="88" spans="1:6" ht="15" customHeight="1" hidden="1">
      <c r="A88" s="95"/>
      <c r="B88" s="84"/>
      <c r="C88" s="84"/>
      <c r="D88" s="89"/>
      <c r="E88" s="89"/>
      <c r="F88" s="89"/>
    </row>
    <row r="89" spans="1:6" ht="17.25" customHeight="1" hidden="1">
      <c r="A89" s="95"/>
      <c r="B89" s="84"/>
      <c r="C89" s="84"/>
      <c r="D89" s="89"/>
      <c r="E89" s="89"/>
      <c r="F89" s="89"/>
    </row>
    <row r="90" spans="1:6" ht="19.5" customHeight="1" hidden="1">
      <c r="A90" s="95"/>
      <c r="B90" s="84"/>
      <c r="C90" s="84"/>
      <c r="D90" s="89"/>
      <c r="E90" s="89"/>
      <c r="F90" s="89"/>
    </row>
    <row r="91" spans="1:6" ht="19.5" customHeight="1" hidden="1">
      <c r="A91" s="95"/>
      <c r="B91" s="84"/>
      <c r="C91" s="84"/>
      <c r="D91" s="89"/>
      <c r="E91" s="89"/>
      <c r="F91" s="89"/>
    </row>
    <row r="92" spans="1:6" ht="27" customHeight="1" hidden="1">
      <c r="A92" s="95"/>
      <c r="B92" s="84"/>
      <c r="C92" s="84"/>
      <c r="D92" s="89"/>
      <c r="E92" s="89"/>
      <c r="F92" s="89"/>
    </row>
    <row r="93" spans="1:6" s="30" customFormat="1" ht="15" hidden="1">
      <c r="A93" s="94"/>
      <c r="B93" s="90"/>
      <c r="C93" s="90"/>
      <c r="D93" s="91"/>
      <c r="E93" s="91"/>
      <c r="F93" s="91"/>
    </row>
    <row r="94" spans="1:6" ht="21" customHeight="1" hidden="1">
      <c r="A94" s="83"/>
      <c r="B94" s="84"/>
      <c r="C94" s="84"/>
      <c r="D94" s="89"/>
      <c r="E94" s="89"/>
      <c r="F94" s="89"/>
    </row>
    <row r="95" spans="1:6" ht="57.75" customHeight="1" hidden="1">
      <c r="A95" s="95"/>
      <c r="B95" s="84"/>
      <c r="C95" s="84"/>
      <c r="D95" s="89"/>
      <c r="E95" s="89"/>
      <c r="F95" s="89"/>
    </row>
    <row r="96" spans="1:6" ht="19.5" customHeight="1" hidden="1">
      <c r="A96" s="95"/>
      <c r="B96" s="84"/>
      <c r="C96" s="84"/>
      <c r="D96" s="89"/>
      <c r="E96" s="89"/>
      <c r="F96" s="89"/>
    </row>
    <row r="97" spans="1:6" ht="10.5" customHeight="1">
      <c r="A97" s="95"/>
      <c r="B97" s="84"/>
      <c r="C97" s="84"/>
      <c r="D97" s="89"/>
      <c r="E97" s="89"/>
      <c r="F97" s="89"/>
    </row>
    <row r="99" spans="1:4" ht="12.75">
      <c r="A99" s="35"/>
      <c r="B99" s="35"/>
      <c r="C99" s="35"/>
      <c r="D99" s="40"/>
    </row>
    <row r="100" spans="1:4" ht="15">
      <c r="A100" s="83"/>
      <c r="B100" s="84"/>
      <c r="C100" s="84"/>
      <c r="D100" s="41"/>
    </row>
    <row r="101" spans="1:3" ht="15">
      <c r="A101" s="94"/>
      <c r="B101" s="85"/>
      <c r="C101" s="85"/>
    </row>
    <row r="102" spans="1:3" ht="15">
      <c r="A102" s="95"/>
      <c r="B102" s="85"/>
      <c r="C102" s="85"/>
    </row>
    <row r="103" ht="12.75">
      <c r="D103" s="40"/>
    </row>
    <row r="106" ht="12.75">
      <c r="D106" s="40"/>
    </row>
  </sheetData>
  <sheetProtection/>
  <mergeCells count="7">
    <mergeCell ref="B3:D3"/>
    <mergeCell ref="A5:D5"/>
    <mergeCell ref="E1:G1"/>
    <mergeCell ref="E2:G2"/>
    <mergeCell ref="B1:D1"/>
    <mergeCell ref="B2:D2"/>
    <mergeCell ref="E4:G4"/>
  </mergeCells>
  <printOptions/>
  <pageMargins left="0.5905511811023623" right="0" top="0.7874015748031497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66"/>
  <sheetViews>
    <sheetView zoomScalePageLayoutView="0" workbookViewId="0" topLeftCell="B202">
      <selection activeCell="U60" sqref="U60"/>
    </sheetView>
  </sheetViews>
  <sheetFormatPr defaultColWidth="9.00390625" defaultRowHeight="12.75"/>
  <cols>
    <col min="1" max="1" width="1.4921875" style="146" hidden="1" customWidth="1"/>
    <col min="2" max="2" width="36.625" style="146" customWidth="1"/>
    <col min="3" max="3" width="9.375" style="146" hidden="1" customWidth="1"/>
    <col min="4" max="4" width="6.875" style="146" hidden="1" customWidth="1"/>
    <col min="5" max="5" width="7.50390625" style="146" hidden="1" customWidth="1"/>
    <col min="6" max="6" width="3.00390625" style="146" hidden="1" customWidth="1"/>
    <col min="7" max="7" width="3.125" style="146" hidden="1" customWidth="1"/>
    <col min="8" max="8" width="5.50390625" style="146" hidden="1" customWidth="1"/>
    <col min="9" max="9" width="5.875" style="146" hidden="1" customWidth="1"/>
    <col min="10" max="10" width="3.625" style="146" hidden="1" customWidth="1"/>
    <col min="11" max="11" width="7.50390625" style="146" customWidth="1"/>
    <col min="12" max="12" width="6.50390625" style="146" customWidth="1"/>
    <col min="13" max="13" width="7.00390625" style="146" customWidth="1"/>
    <col min="14" max="14" width="9.00390625" style="146" bestFit="1" customWidth="1"/>
    <col min="15" max="15" width="11.50390625" style="146" customWidth="1"/>
    <col min="16" max="16" width="0" style="146" hidden="1" customWidth="1"/>
    <col min="17" max="17" width="13.625" style="146" hidden="1" customWidth="1"/>
    <col min="18" max="18" width="0.12890625" style="146" customWidth="1"/>
    <col min="19" max="19" width="10.125" style="146" hidden="1" customWidth="1"/>
    <col min="20" max="20" width="10.25390625" style="146" hidden="1" customWidth="1"/>
    <col min="21" max="21" width="13.625" style="146" customWidth="1"/>
    <col min="22" max="22" width="0.12890625" style="146" customWidth="1"/>
    <col min="23" max="23" width="9.50390625" style="146" customWidth="1"/>
    <col min="24" max="24" width="12.625" style="146" customWidth="1"/>
    <col min="25" max="25" width="9.375" style="146" customWidth="1"/>
    <col min="26" max="26" width="12.375" style="146" customWidth="1"/>
    <col min="27" max="27" width="10.125" style="146" customWidth="1"/>
    <col min="28" max="31" width="9.125" style="146" hidden="1" customWidth="1"/>
    <col min="32" max="32" width="10.50390625" style="146" hidden="1" customWidth="1"/>
    <col min="33" max="33" width="9.875" style="146" hidden="1" customWidth="1"/>
    <col min="34" max="34" width="9.375" style="146" hidden="1" customWidth="1"/>
    <col min="35" max="43" width="9.125" style="146" hidden="1" customWidth="1"/>
    <col min="44" max="16384" width="9.125" style="146" customWidth="1"/>
  </cols>
  <sheetData>
    <row r="1" spans="1:31" s="461" customFormat="1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837"/>
      <c r="O1" s="837"/>
      <c r="P1" s="837"/>
      <c r="Q1" s="837"/>
      <c r="R1" s="837"/>
      <c r="S1" s="837"/>
      <c r="Z1" s="837" t="s">
        <v>220</v>
      </c>
      <c r="AA1" s="837"/>
      <c r="AB1" s="837"/>
      <c r="AC1" s="837" t="s">
        <v>109</v>
      </c>
      <c r="AD1" s="837"/>
      <c r="AE1" s="837"/>
    </row>
    <row r="2" spans="14:31" s="461" customFormat="1" ht="14.25" customHeight="1">
      <c r="N2" s="837"/>
      <c r="O2" s="837"/>
      <c r="P2" s="837"/>
      <c r="Q2" s="837"/>
      <c r="R2" s="837"/>
      <c r="S2" s="837"/>
      <c r="Z2" s="837" t="s">
        <v>88</v>
      </c>
      <c r="AA2" s="837"/>
      <c r="AB2" s="837"/>
      <c r="AC2" s="837" t="s">
        <v>88</v>
      </c>
      <c r="AD2" s="837"/>
      <c r="AE2" s="837"/>
    </row>
    <row r="3" spans="14:31" s="461" customFormat="1" ht="14.25" customHeight="1">
      <c r="N3" s="137"/>
      <c r="O3" s="137"/>
      <c r="P3" s="137"/>
      <c r="Q3" s="137"/>
      <c r="R3" s="137"/>
      <c r="S3" s="137"/>
      <c r="Z3" s="195" t="s">
        <v>162</v>
      </c>
      <c r="AA3" s="137"/>
      <c r="AB3" s="137"/>
      <c r="AC3" s="137"/>
      <c r="AD3" s="137"/>
      <c r="AE3" s="137"/>
    </row>
    <row r="4" spans="14:31" s="461" customFormat="1" ht="13.5" customHeight="1"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137"/>
      <c r="Z4" s="138" t="s">
        <v>334</v>
      </c>
      <c r="AA4" s="139"/>
      <c r="AB4" s="139"/>
      <c r="AC4" s="138" t="s">
        <v>110</v>
      </c>
      <c r="AD4" s="139"/>
      <c r="AE4" s="139"/>
    </row>
    <row r="5" spans="26:31" s="461" customFormat="1" ht="3" customHeight="1">
      <c r="Z5" s="837"/>
      <c r="AA5" s="837"/>
      <c r="AB5" s="837"/>
      <c r="AC5" s="837"/>
      <c r="AD5" s="837"/>
      <c r="AE5" s="837"/>
    </row>
    <row r="6" spans="1:36" ht="60" customHeight="1">
      <c r="A6" s="461"/>
      <c r="B6" s="838" t="s">
        <v>19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140"/>
      <c r="Z6" s="140"/>
      <c r="AA6" s="461"/>
      <c r="AB6" s="461"/>
      <c r="AC6" s="461"/>
      <c r="AD6" s="461"/>
      <c r="AE6" s="461"/>
      <c r="AF6" s="461"/>
      <c r="AG6" s="461"/>
      <c r="AH6" s="848"/>
      <c r="AI6" s="848"/>
      <c r="AJ6" s="848"/>
    </row>
    <row r="7" spans="27:36" ht="10.5" customHeight="1">
      <c r="AA7" s="1" t="s">
        <v>79</v>
      </c>
      <c r="AB7" s="461"/>
      <c r="AC7" s="461"/>
      <c r="AD7" s="461"/>
      <c r="AE7" s="461"/>
      <c r="AF7" s="461"/>
      <c r="AG7" s="461"/>
      <c r="AH7" s="849"/>
      <c r="AI7" s="849"/>
      <c r="AJ7" s="849"/>
    </row>
    <row r="8" spans="1:36" ht="6.75" customHeight="1" thickBot="1">
      <c r="A8" s="1" t="s">
        <v>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61"/>
      <c r="V8" s="461"/>
      <c r="W8" s="1"/>
      <c r="X8" s="1"/>
      <c r="Y8" s="1"/>
      <c r="Z8" s="1"/>
      <c r="AA8" s="461"/>
      <c r="AB8" s="461"/>
      <c r="AC8" s="461"/>
      <c r="AD8" s="461"/>
      <c r="AE8" s="461"/>
      <c r="AF8" s="461"/>
      <c r="AG8" s="461"/>
      <c r="AH8" s="195"/>
      <c r="AI8" s="194"/>
      <c r="AJ8" s="194"/>
    </row>
    <row r="9" spans="1:36" ht="37.5" customHeight="1">
      <c r="A9" s="1"/>
      <c r="B9" s="831"/>
      <c r="C9" s="80"/>
      <c r="D9" s="80"/>
      <c r="E9" s="80"/>
      <c r="F9" s="80"/>
      <c r="G9" s="80"/>
      <c r="H9" s="80"/>
      <c r="I9" s="80"/>
      <c r="J9" s="81"/>
      <c r="K9" s="834" t="s">
        <v>59</v>
      </c>
      <c r="L9" s="835"/>
      <c r="M9" s="835"/>
      <c r="N9" s="835"/>
      <c r="O9" s="836"/>
      <c r="P9" s="2"/>
      <c r="Q9" s="688" t="s">
        <v>126</v>
      </c>
      <c r="R9" s="196" t="s">
        <v>142</v>
      </c>
      <c r="S9" s="181"/>
      <c r="T9" s="74"/>
      <c r="U9" s="688" t="s">
        <v>149</v>
      </c>
      <c r="V9" s="196" t="s">
        <v>142</v>
      </c>
      <c r="W9" s="181"/>
      <c r="X9" s="689"/>
      <c r="Y9" s="141" t="s">
        <v>107</v>
      </c>
      <c r="Z9" s="141"/>
      <c r="AA9" s="690"/>
      <c r="AH9" s="849"/>
      <c r="AI9" s="849"/>
      <c r="AJ9" s="849"/>
    </row>
    <row r="10" spans="1:27" s="461" customFormat="1" ht="12.75" customHeight="1" hidden="1">
      <c r="A10" s="1"/>
      <c r="B10" s="832"/>
      <c r="C10" s="21"/>
      <c r="D10" s="21"/>
      <c r="E10" s="21"/>
      <c r="F10" s="21"/>
      <c r="G10" s="21"/>
      <c r="H10" s="21"/>
      <c r="I10" s="21"/>
      <c r="J10" s="21"/>
      <c r="K10" s="208" t="s">
        <v>60</v>
      </c>
      <c r="L10" s="209"/>
      <c r="M10" s="209"/>
      <c r="N10" s="209"/>
      <c r="O10" s="210"/>
      <c r="P10" s="3"/>
      <c r="Q10" s="691"/>
      <c r="R10" s="691"/>
      <c r="S10" s="692"/>
      <c r="T10" s="75"/>
      <c r="U10" s="691"/>
      <c r="V10" s="691"/>
      <c r="W10" s="692"/>
      <c r="X10" s="693"/>
      <c r="Y10" s="694"/>
      <c r="Z10" s="694"/>
      <c r="AA10" s="695"/>
    </row>
    <row r="11" spans="1:32" s="461" customFormat="1" ht="72.75" customHeight="1" thickBot="1">
      <c r="A11" s="142"/>
      <c r="B11" s="833"/>
      <c r="C11" s="82" t="s">
        <v>61</v>
      </c>
      <c r="D11" s="82"/>
      <c r="E11" s="82"/>
      <c r="F11" s="82"/>
      <c r="G11" s="82"/>
      <c r="H11" s="82"/>
      <c r="I11" s="82"/>
      <c r="J11" s="82"/>
      <c r="K11" s="211" t="s">
        <v>62</v>
      </c>
      <c r="L11" s="211" t="s">
        <v>63</v>
      </c>
      <c r="M11" s="211" t="s">
        <v>64</v>
      </c>
      <c r="N11" s="211" t="s">
        <v>65</v>
      </c>
      <c r="O11" s="212" t="s">
        <v>66</v>
      </c>
      <c r="P11" s="78" t="s">
        <v>67</v>
      </c>
      <c r="Q11" s="696" t="s">
        <v>111</v>
      </c>
      <c r="R11" s="696" t="s">
        <v>111</v>
      </c>
      <c r="S11" s="697" t="s">
        <v>239</v>
      </c>
      <c r="T11" s="4" t="s">
        <v>71</v>
      </c>
      <c r="U11" s="696" t="s">
        <v>111</v>
      </c>
      <c r="V11" s="696" t="s">
        <v>111</v>
      </c>
      <c r="W11" s="697" t="s">
        <v>239</v>
      </c>
      <c r="X11" s="696" t="s">
        <v>163</v>
      </c>
      <c r="Y11" s="698" t="s">
        <v>239</v>
      </c>
      <c r="Z11" s="699" t="s">
        <v>267</v>
      </c>
      <c r="AA11" s="697" t="s">
        <v>239</v>
      </c>
      <c r="AF11" s="468" t="s">
        <v>18</v>
      </c>
    </row>
    <row r="12" spans="1:27" s="461" customFormat="1" ht="18" customHeight="1">
      <c r="A12" s="142"/>
      <c r="B12" s="79">
        <v>1</v>
      </c>
      <c r="C12" s="21">
        <v>1</v>
      </c>
      <c r="D12" s="21"/>
      <c r="E12" s="21"/>
      <c r="F12" s="21"/>
      <c r="G12" s="21"/>
      <c r="H12" s="21"/>
      <c r="I12" s="21"/>
      <c r="J12" s="21"/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5">
        <v>7</v>
      </c>
      <c r="Q12" s="10">
        <v>7</v>
      </c>
      <c r="R12" s="10">
        <v>7</v>
      </c>
      <c r="S12" s="10"/>
      <c r="T12" s="5">
        <v>11</v>
      </c>
      <c r="U12" s="10">
        <v>7</v>
      </c>
      <c r="V12" s="10">
        <v>7</v>
      </c>
      <c r="W12" s="10"/>
      <c r="X12" s="10"/>
      <c r="Y12" s="10"/>
      <c r="Z12" s="700"/>
      <c r="AA12" s="701"/>
    </row>
    <row r="13" spans="1:27" s="145" customFormat="1" ht="12.75" hidden="1">
      <c r="A13" s="143"/>
      <c r="B13" s="8"/>
      <c r="C13" s="11"/>
      <c r="D13" s="11"/>
      <c r="E13" s="11"/>
      <c r="F13" s="11"/>
      <c r="G13" s="11"/>
      <c r="H13" s="11"/>
      <c r="I13" s="11"/>
      <c r="J13" s="11"/>
      <c r="K13" s="9"/>
      <c r="L13" s="12"/>
      <c r="M13" s="12"/>
      <c r="N13" s="13"/>
      <c r="O13" s="9"/>
      <c r="P13" s="9"/>
      <c r="Q13" s="15"/>
      <c r="R13" s="15"/>
      <c r="S13" s="76"/>
      <c r="T13" s="14"/>
      <c r="U13" s="15"/>
      <c r="V13" s="15"/>
      <c r="W13" s="76"/>
      <c r="X13" s="38"/>
      <c r="Y13" s="38"/>
      <c r="Z13" s="179"/>
      <c r="AA13" s="144"/>
    </row>
    <row r="14" spans="1:27" s="461" customFormat="1" ht="12.75" hidden="1">
      <c r="A14" s="136"/>
      <c r="B14" s="6"/>
      <c r="C14" s="16"/>
      <c r="D14" s="16"/>
      <c r="E14" s="16"/>
      <c r="F14" s="16"/>
      <c r="G14" s="16"/>
      <c r="H14" s="16"/>
      <c r="I14" s="16"/>
      <c r="J14" s="16"/>
      <c r="K14" s="7"/>
      <c r="L14" s="17"/>
      <c r="M14" s="17"/>
      <c r="N14" s="18"/>
      <c r="O14" s="7"/>
      <c r="P14" s="7"/>
      <c r="Q14" s="20"/>
      <c r="R14" s="20"/>
      <c r="S14" s="77"/>
      <c r="T14" s="19"/>
      <c r="U14" s="20"/>
      <c r="V14" s="20"/>
      <c r="W14" s="77"/>
      <c r="X14" s="39"/>
      <c r="Y14" s="39"/>
      <c r="Z14" s="702"/>
      <c r="AA14" s="703"/>
    </row>
    <row r="15" spans="1:27" s="461" customFormat="1" ht="12.75" hidden="1">
      <c r="A15" s="136"/>
      <c r="B15" s="6"/>
      <c r="C15" s="16"/>
      <c r="D15" s="16"/>
      <c r="E15" s="16"/>
      <c r="F15" s="16"/>
      <c r="G15" s="16"/>
      <c r="H15" s="16"/>
      <c r="I15" s="16"/>
      <c r="J15" s="16"/>
      <c r="K15" s="7"/>
      <c r="L15" s="17"/>
      <c r="M15" s="17"/>
      <c r="N15" s="18"/>
      <c r="O15" s="7"/>
      <c r="P15" s="7"/>
      <c r="Q15" s="20"/>
      <c r="R15" s="20"/>
      <c r="S15" s="77"/>
      <c r="T15" s="19"/>
      <c r="U15" s="20"/>
      <c r="V15" s="20"/>
      <c r="W15" s="77"/>
      <c r="X15" s="39"/>
      <c r="Y15" s="39"/>
      <c r="Z15" s="702"/>
      <c r="AA15" s="703"/>
    </row>
    <row r="16" spans="1:27" s="461" customFormat="1" ht="12.75" hidden="1">
      <c r="A16" s="136"/>
      <c r="B16" s="6"/>
      <c r="C16" s="16"/>
      <c r="D16" s="16"/>
      <c r="E16" s="16"/>
      <c r="F16" s="16"/>
      <c r="G16" s="16"/>
      <c r="H16" s="16"/>
      <c r="I16" s="16"/>
      <c r="J16" s="16"/>
      <c r="K16" s="7"/>
      <c r="L16" s="17"/>
      <c r="M16" s="17"/>
      <c r="N16" s="18"/>
      <c r="O16" s="7"/>
      <c r="P16" s="7"/>
      <c r="Q16" s="20"/>
      <c r="R16" s="20"/>
      <c r="S16" s="77"/>
      <c r="T16" s="19"/>
      <c r="U16" s="20"/>
      <c r="V16" s="20"/>
      <c r="W16" s="77"/>
      <c r="X16" s="39"/>
      <c r="Y16" s="39"/>
      <c r="Z16" s="702"/>
      <c r="AA16" s="703"/>
    </row>
    <row r="17" spans="1:27" s="461" customFormat="1" ht="12.75" hidden="1">
      <c r="A17" s="136"/>
      <c r="B17" s="6"/>
      <c r="C17" s="16"/>
      <c r="D17" s="16"/>
      <c r="E17" s="16"/>
      <c r="F17" s="16"/>
      <c r="G17" s="16"/>
      <c r="H17" s="16"/>
      <c r="I17" s="16"/>
      <c r="J17" s="16"/>
      <c r="K17" s="7"/>
      <c r="L17" s="17"/>
      <c r="M17" s="17"/>
      <c r="N17" s="18"/>
      <c r="O17" s="7"/>
      <c r="P17" s="7"/>
      <c r="Q17" s="20"/>
      <c r="R17" s="20"/>
      <c r="S17" s="77"/>
      <c r="T17" s="19"/>
      <c r="U17" s="20"/>
      <c r="V17" s="20"/>
      <c r="W17" s="77"/>
      <c r="X17" s="39"/>
      <c r="Y17" s="39"/>
      <c r="Z17" s="702"/>
      <c r="AA17" s="703"/>
    </row>
    <row r="18" spans="1:27" s="461" customFormat="1" ht="12.75" hidden="1">
      <c r="A18" s="136"/>
      <c r="B18" s="6"/>
      <c r="C18" s="16"/>
      <c r="D18" s="16"/>
      <c r="E18" s="16"/>
      <c r="F18" s="16"/>
      <c r="G18" s="16"/>
      <c r="H18" s="16"/>
      <c r="I18" s="16"/>
      <c r="J18" s="16"/>
      <c r="K18" s="7"/>
      <c r="L18" s="17"/>
      <c r="M18" s="17"/>
      <c r="N18" s="18"/>
      <c r="O18" s="7"/>
      <c r="P18" s="7"/>
      <c r="Q18" s="20"/>
      <c r="R18" s="20"/>
      <c r="S18" s="77"/>
      <c r="T18" s="19"/>
      <c r="U18" s="20"/>
      <c r="V18" s="20"/>
      <c r="W18" s="77"/>
      <c r="X18" s="39"/>
      <c r="Y18" s="39"/>
      <c r="Z18" s="702"/>
      <c r="AA18" s="703"/>
    </row>
    <row r="19" spans="1:27" s="461" customFormat="1" ht="12.75" hidden="1">
      <c r="A19" s="136"/>
      <c r="B19" s="6"/>
      <c r="C19" s="16"/>
      <c r="D19" s="16"/>
      <c r="E19" s="16"/>
      <c r="F19" s="16"/>
      <c r="G19" s="16"/>
      <c r="H19" s="16"/>
      <c r="I19" s="16"/>
      <c r="J19" s="16"/>
      <c r="K19" s="7"/>
      <c r="L19" s="17"/>
      <c r="M19" s="17"/>
      <c r="N19" s="18"/>
      <c r="O19" s="7"/>
      <c r="P19" s="7"/>
      <c r="Q19" s="20"/>
      <c r="R19" s="20"/>
      <c r="S19" s="77"/>
      <c r="T19" s="19"/>
      <c r="U19" s="20"/>
      <c r="V19" s="20"/>
      <c r="W19" s="77"/>
      <c r="X19" s="39"/>
      <c r="Y19" s="39"/>
      <c r="Z19" s="702"/>
      <c r="AA19" s="703"/>
    </row>
    <row r="20" spans="1:27" s="461" customFormat="1" ht="20.25" customHeight="1" hidden="1">
      <c r="A20" s="136"/>
      <c r="B20" s="6"/>
      <c r="C20" s="16"/>
      <c r="D20" s="16"/>
      <c r="E20" s="16"/>
      <c r="F20" s="16"/>
      <c r="G20" s="16"/>
      <c r="H20" s="16"/>
      <c r="I20" s="16"/>
      <c r="J20" s="16"/>
      <c r="K20" s="7"/>
      <c r="L20" s="17"/>
      <c r="M20" s="17"/>
      <c r="N20" s="18"/>
      <c r="O20" s="7"/>
      <c r="P20" s="7"/>
      <c r="Q20" s="20"/>
      <c r="R20" s="20"/>
      <c r="S20" s="77"/>
      <c r="T20" s="19"/>
      <c r="U20" s="20"/>
      <c r="V20" s="20"/>
      <c r="W20" s="77"/>
      <c r="X20" s="39"/>
      <c r="Y20" s="39"/>
      <c r="Z20" s="702"/>
      <c r="AA20" s="703"/>
    </row>
    <row r="21" spans="1:32" s="367" customFormat="1" ht="21" customHeight="1">
      <c r="A21" s="366"/>
      <c r="B21" s="357" t="s">
        <v>159</v>
      </c>
      <c r="C21" s="129"/>
      <c r="D21" s="129"/>
      <c r="E21" s="129"/>
      <c r="F21" s="129"/>
      <c r="G21" s="129"/>
      <c r="H21" s="129"/>
      <c r="I21" s="129"/>
      <c r="J21" s="129"/>
      <c r="K21" s="130">
        <v>654</v>
      </c>
      <c r="L21" s="131">
        <v>0</v>
      </c>
      <c r="M21" s="131">
        <v>0</v>
      </c>
      <c r="N21" s="337" t="s">
        <v>236</v>
      </c>
      <c r="O21" s="130">
        <v>0</v>
      </c>
      <c r="P21" s="130"/>
      <c r="Q21" s="134">
        <f>Q460</f>
        <v>28396532</v>
      </c>
      <c r="R21" s="134"/>
      <c r="S21" s="670">
        <f>S460</f>
        <v>172800</v>
      </c>
      <c r="T21" s="133"/>
      <c r="U21" s="768">
        <f>U460</f>
        <v>48365540.96</v>
      </c>
      <c r="V21" s="134"/>
      <c r="W21" s="203">
        <f>W460</f>
        <v>169300</v>
      </c>
      <c r="X21" s="203">
        <f>X460</f>
        <v>32020700</v>
      </c>
      <c r="Y21" s="204">
        <f>Y460</f>
        <v>169300</v>
      </c>
      <c r="Z21" s="203">
        <f>Z460</f>
        <v>34335000</v>
      </c>
      <c r="AA21" s="203">
        <f>AA460</f>
        <v>169300</v>
      </c>
      <c r="AB21" s="364"/>
      <c r="AC21" s="364"/>
      <c r="AD21" s="364"/>
      <c r="AE21" s="364"/>
      <c r="AF21" s="154">
        <f>Q21-U21</f>
        <v>-19969008.96</v>
      </c>
    </row>
    <row r="22" spans="1:32" s="364" customFormat="1" ht="12.75">
      <c r="A22" s="368"/>
      <c r="B22" s="357" t="s">
        <v>72</v>
      </c>
      <c r="C22" s="129"/>
      <c r="D22" s="129"/>
      <c r="E22" s="129"/>
      <c r="F22" s="129"/>
      <c r="G22" s="129"/>
      <c r="H22" s="129"/>
      <c r="I22" s="129"/>
      <c r="J22" s="129"/>
      <c r="K22" s="130">
        <v>654</v>
      </c>
      <c r="L22" s="131">
        <v>1</v>
      </c>
      <c r="M22" s="131">
        <v>0</v>
      </c>
      <c r="N22" s="337" t="s">
        <v>236</v>
      </c>
      <c r="O22" s="130">
        <v>0</v>
      </c>
      <c r="P22" s="130"/>
      <c r="Q22" s="134">
        <f>Q23+Q28+Q32+Q45+Q49</f>
        <v>12138112</v>
      </c>
      <c r="R22" s="134">
        <f>R23+R28+R32+R39+R45+R49</f>
        <v>7701000</v>
      </c>
      <c r="S22" s="134"/>
      <c r="T22" s="133">
        <v>0</v>
      </c>
      <c r="U22" s="768">
        <f>U23+U28+U32+U45+U49</f>
        <v>11528072.69</v>
      </c>
      <c r="V22" s="134">
        <f>V23+V28+V32+V39+V45+V49</f>
        <v>7701000</v>
      </c>
      <c r="W22" s="203"/>
      <c r="X22" s="203">
        <f>X23+X28+X32+X45+X49</f>
        <v>10738896</v>
      </c>
      <c r="Y22" s="204"/>
      <c r="Z22" s="203">
        <f>Z23+Z28+Z32+Z45+Z49</f>
        <v>11535347</v>
      </c>
      <c r="AA22" s="203"/>
      <c r="AF22" s="365">
        <f aca="true" t="shared" si="0" ref="AF22:AF85">Q22-U22</f>
        <v>610039.3100000005</v>
      </c>
    </row>
    <row r="23" spans="1:32" s="364" customFormat="1" ht="53.25" customHeight="1">
      <c r="A23" s="368"/>
      <c r="B23" s="425" t="s">
        <v>241</v>
      </c>
      <c r="C23" s="200"/>
      <c r="D23" s="200"/>
      <c r="E23" s="200"/>
      <c r="F23" s="200"/>
      <c r="G23" s="200"/>
      <c r="H23" s="200"/>
      <c r="I23" s="200"/>
      <c r="J23" s="200"/>
      <c r="K23" s="130">
        <v>654</v>
      </c>
      <c r="L23" s="338">
        <v>1</v>
      </c>
      <c r="M23" s="338">
        <v>2</v>
      </c>
      <c r="N23" s="337" t="s">
        <v>236</v>
      </c>
      <c r="O23" s="201">
        <v>0</v>
      </c>
      <c r="P23" s="201"/>
      <c r="Q23" s="203">
        <f>Q26</f>
        <v>1254400</v>
      </c>
      <c r="R23" s="203">
        <f>R26</f>
        <v>1107000</v>
      </c>
      <c r="S23" s="444"/>
      <c r="T23" s="202">
        <v>0</v>
      </c>
      <c r="U23" s="769">
        <f>U26</f>
        <v>1254402</v>
      </c>
      <c r="V23" s="203">
        <f>V26</f>
        <v>1107000</v>
      </c>
      <c r="W23" s="444"/>
      <c r="X23" s="203">
        <f>X26</f>
        <v>1254402</v>
      </c>
      <c r="Y23" s="204"/>
      <c r="Z23" s="203">
        <f>Z26</f>
        <v>1254402</v>
      </c>
      <c r="AA23" s="203"/>
      <c r="AF23" s="467">
        <f t="shared" si="0"/>
        <v>-2</v>
      </c>
    </row>
    <row r="24" spans="1:32" s="364" customFormat="1" ht="54.75" customHeight="1">
      <c r="A24" s="368"/>
      <c r="B24" s="339" t="s">
        <v>273</v>
      </c>
      <c r="C24" s="129"/>
      <c r="D24" s="129"/>
      <c r="E24" s="129"/>
      <c r="F24" s="129"/>
      <c r="G24" s="129"/>
      <c r="H24" s="129"/>
      <c r="I24" s="129"/>
      <c r="J24" s="129"/>
      <c r="K24" s="130">
        <v>654</v>
      </c>
      <c r="L24" s="338">
        <v>1</v>
      </c>
      <c r="M24" s="338">
        <v>2</v>
      </c>
      <c r="N24" s="337" t="s">
        <v>170</v>
      </c>
      <c r="O24" s="201">
        <v>0</v>
      </c>
      <c r="P24" s="130"/>
      <c r="Q24" s="203">
        <f>Q25</f>
        <v>1254400</v>
      </c>
      <c r="R24" s="203">
        <v>1107000</v>
      </c>
      <c r="S24" s="340"/>
      <c r="T24" s="133"/>
      <c r="U24" s="769">
        <f>U25</f>
        <v>1254402</v>
      </c>
      <c r="V24" s="203">
        <v>1107000</v>
      </c>
      <c r="W24" s="340"/>
      <c r="X24" s="203">
        <f>X25</f>
        <v>1254402</v>
      </c>
      <c r="Y24" s="204"/>
      <c r="Z24" s="203">
        <f>Z25</f>
        <v>1254402</v>
      </c>
      <c r="AA24" s="203"/>
      <c r="AF24" s="467">
        <f t="shared" si="0"/>
        <v>-2</v>
      </c>
    </row>
    <row r="25" spans="1:32" s="364" customFormat="1" ht="123" customHeight="1">
      <c r="A25" s="368"/>
      <c r="B25" s="426" t="s">
        <v>274</v>
      </c>
      <c r="C25" s="341"/>
      <c r="D25" s="341"/>
      <c r="E25" s="341"/>
      <c r="F25" s="341"/>
      <c r="G25" s="341"/>
      <c r="H25" s="341"/>
      <c r="I25" s="341"/>
      <c r="J25" s="342"/>
      <c r="K25" s="130">
        <v>654</v>
      </c>
      <c r="L25" s="343">
        <v>1</v>
      </c>
      <c r="M25" s="338">
        <v>2</v>
      </c>
      <c r="N25" s="337" t="s">
        <v>171</v>
      </c>
      <c r="O25" s="344">
        <v>0</v>
      </c>
      <c r="P25" s="345"/>
      <c r="Q25" s="347">
        <f>Q26</f>
        <v>1254400</v>
      </c>
      <c r="R25" s="347">
        <f>R26</f>
        <v>1107000</v>
      </c>
      <c r="S25" s="347"/>
      <c r="T25" s="346">
        <v>0</v>
      </c>
      <c r="U25" s="770">
        <f>U26</f>
        <v>1254402</v>
      </c>
      <c r="V25" s="347">
        <f>V26</f>
        <v>1107000</v>
      </c>
      <c r="W25" s="347"/>
      <c r="X25" s="347">
        <f>X26</f>
        <v>1254402</v>
      </c>
      <c r="Y25" s="347"/>
      <c r="Z25" s="347">
        <f>Z26</f>
        <v>1254402</v>
      </c>
      <c r="AA25" s="369"/>
      <c r="AF25" s="467">
        <f t="shared" si="0"/>
        <v>-2</v>
      </c>
    </row>
    <row r="26" spans="1:32" s="364" customFormat="1" ht="0" customHeight="1" hidden="1">
      <c r="A26" s="368"/>
      <c r="B26" s="358" t="s">
        <v>243</v>
      </c>
      <c r="C26" s="200"/>
      <c r="D26" s="200"/>
      <c r="E26" s="200"/>
      <c r="F26" s="200"/>
      <c r="G26" s="200"/>
      <c r="H26" s="200"/>
      <c r="I26" s="200"/>
      <c r="J26" s="200"/>
      <c r="K26" s="130">
        <v>654</v>
      </c>
      <c r="L26" s="338">
        <v>1</v>
      </c>
      <c r="M26" s="338">
        <v>2</v>
      </c>
      <c r="N26" s="337" t="s">
        <v>171</v>
      </c>
      <c r="O26" s="201">
        <v>0</v>
      </c>
      <c r="P26" s="201"/>
      <c r="Q26" s="203">
        <f>Q27</f>
        <v>1254400</v>
      </c>
      <c r="R26" s="203">
        <f>R27</f>
        <v>1107000</v>
      </c>
      <c r="S26" s="204"/>
      <c r="T26" s="202">
        <v>0</v>
      </c>
      <c r="U26" s="769">
        <f>U27</f>
        <v>1254402</v>
      </c>
      <c r="V26" s="203">
        <f>V27</f>
        <v>1107000</v>
      </c>
      <c r="W26" s="204"/>
      <c r="X26" s="203">
        <f>X27</f>
        <v>1254402</v>
      </c>
      <c r="Y26" s="204"/>
      <c r="Z26" s="203">
        <f>Z27</f>
        <v>1254402</v>
      </c>
      <c r="AA26" s="203"/>
      <c r="AF26" s="467">
        <f t="shared" si="0"/>
        <v>-2</v>
      </c>
    </row>
    <row r="27" spans="1:32" s="364" customFormat="1" ht="39">
      <c r="A27" s="368"/>
      <c r="B27" s="336" t="s">
        <v>164</v>
      </c>
      <c r="C27" s="200"/>
      <c r="D27" s="200"/>
      <c r="E27" s="200"/>
      <c r="F27" s="200"/>
      <c r="G27" s="200"/>
      <c r="H27" s="200"/>
      <c r="I27" s="200"/>
      <c r="J27" s="200"/>
      <c r="K27" s="130">
        <v>654</v>
      </c>
      <c r="L27" s="338">
        <v>1</v>
      </c>
      <c r="M27" s="338">
        <v>2</v>
      </c>
      <c r="N27" s="337" t="s">
        <v>171</v>
      </c>
      <c r="O27" s="201">
        <v>121</v>
      </c>
      <c r="P27" s="201"/>
      <c r="Q27" s="203">
        <v>1254400</v>
      </c>
      <c r="R27" s="203">
        <v>1107000</v>
      </c>
      <c r="S27" s="340"/>
      <c r="T27" s="202">
        <v>0</v>
      </c>
      <c r="U27" s="769">
        <v>1254402</v>
      </c>
      <c r="V27" s="203">
        <v>1107000</v>
      </c>
      <c r="W27" s="340"/>
      <c r="X27" s="203">
        <v>1254402</v>
      </c>
      <c r="Y27" s="204"/>
      <c r="Z27" s="203">
        <v>1254402</v>
      </c>
      <c r="AA27" s="203"/>
      <c r="AF27" s="467">
        <f t="shared" si="0"/>
        <v>-2</v>
      </c>
    </row>
    <row r="28" spans="1:32" s="364" customFormat="1" ht="53.25" customHeight="1">
      <c r="A28" s="368"/>
      <c r="B28" s="341" t="s">
        <v>102</v>
      </c>
      <c r="C28" s="341"/>
      <c r="D28" s="341"/>
      <c r="E28" s="341"/>
      <c r="F28" s="341"/>
      <c r="G28" s="341"/>
      <c r="H28" s="341"/>
      <c r="I28" s="341"/>
      <c r="J28" s="342"/>
      <c r="K28" s="130">
        <v>654</v>
      </c>
      <c r="L28" s="343">
        <v>1</v>
      </c>
      <c r="M28" s="343">
        <v>3</v>
      </c>
      <c r="N28" s="337" t="s">
        <v>236</v>
      </c>
      <c r="O28" s="344">
        <v>0</v>
      </c>
      <c r="P28" s="345"/>
      <c r="Q28" s="347">
        <f>Q29</f>
        <v>5000</v>
      </c>
      <c r="R28" s="347">
        <f>R29</f>
        <v>4000</v>
      </c>
      <c r="S28" s="339"/>
      <c r="T28" s="346">
        <v>0</v>
      </c>
      <c r="U28" s="770">
        <f>U29</f>
        <v>5000</v>
      </c>
      <c r="V28" s="347">
        <f>V29</f>
        <v>4000</v>
      </c>
      <c r="W28" s="339"/>
      <c r="X28" s="347">
        <f>X29</f>
        <v>5000</v>
      </c>
      <c r="Y28" s="347"/>
      <c r="Z28" s="347">
        <f>Z29</f>
        <v>5000</v>
      </c>
      <c r="AA28" s="369"/>
      <c r="AF28" s="467">
        <f t="shared" si="0"/>
        <v>0</v>
      </c>
    </row>
    <row r="29" spans="1:32" s="364" customFormat="1" ht="57.75" customHeight="1">
      <c r="A29" s="368"/>
      <c r="B29" s="339" t="s">
        <v>273</v>
      </c>
      <c r="C29" s="341"/>
      <c r="D29" s="341"/>
      <c r="E29" s="341"/>
      <c r="F29" s="341"/>
      <c r="G29" s="341"/>
      <c r="H29" s="341"/>
      <c r="I29" s="341"/>
      <c r="J29" s="342"/>
      <c r="K29" s="130">
        <v>654</v>
      </c>
      <c r="L29" s="343">
        <v>1</v>
      </c>
      <c r="M29" s="343">
        <v>3</v>
      </c>
      <c r="N29" s="337" t="s">
        <v>170</v>
      </c>
      <c r="O29" s="344">
        <v>0</v>
      </c>
      <c r="P29" s="345"/>
      <c r="Q29" s="347">
        <f>Q31</f>
        <v>5000</v>
      </c>
      <c r="R29" s="347">
        <f>R31</f>
        <v>4000</v>
      </c>
      <c r="S29" s="358"/>
      <c r="T29" s="346">
        <v>0</v>
      </c>
      <c r="U29" s="770">
        <f>U31</f>
        <v>5000</v>
      </c>
      <c r="V29" s="347">
        <f>V31</f>
        <v>4000</v>
      </c>
      <c r="W29" s="358"/>
      <c r="X29" s="347">
        <f>X31</f>
        <v>5000</v>
      </c>
      <c r="Y29" s="347"/>
      <c r="Z29" s="347">
        <f>Z31</f>
        <v>5000</v>
      </c>
      <c r="AA29" s="369"/>
      <c r="AF29" s="467">
        <f t="shared" si="0"/>
        <v>0</v>
      </c>
    </row>
    <row r="30" spans="1:32" s="364" customFormat="1" ht="81" customHeight="1">
      <c r="A30" s="368"/>
      <c r="B30" s="426" t="s">
        <v>20</v>
      </c>
      <c r="C30" s="341"/>
      <c r="D30" s="341"/>
      <c r="E30" s="341"/>
      <c r="F30" s="341"/>
      <c r="G30" s="341"/>
      <c r="H30" s="341"/>
      <c r="I30" s="341"/>
      <c r="J30" s="342"/>
      <c r="K30" s="130">
        <v>654</v>
      </c>
      <c r="L30" s="343">
        <v>1</v>
      </c>
      <c r="M30" s="343">
        <v>3</v>
      </c>
      <c r="N30" s="337" t="s">
        <v>174</v>
      </c>
      <c r="O30" s="344">
        <v>0</v>
      </c>
      <c r="P30" s="347">
        <v>4000</v>
      </c>
      <c r="Q30" s="347">
        <v>5000</v>
      </c>
      <c r="R30" s="347">
        <v>4000</v>
      </c>
      <c r="S30" s="347"/>
      <c r="T30" s="347">
        <v>5000</v>
      </c>
      <c r="U30" s="770">
        <v>5000</v>
      </c>
      <c r="V30" s="347">
        <v>4000</v>
      </c>
      <c r="W30" s="347"/>
      <c r="X30" s="347">
        <v>5000</v>
      </c>
      <c r="Y30" s="347"/>
      <c r="Z30" s="347">
        <v>5000</v>
      </c>
      <c r="AA30" s="369"/>
      <c r="AF30" s="467">
        <f t="shared" si="0"/>
        <v>0</v>
      </c>
    </row>
    <row r="31" spans="1:32" s="364" customFormat="1" ht="26.25">
      <c r="A31" s="368"/>
      <c r="B31" s="358" t="s">
        <v>134</v>
      </c>
      <c r="C31" s="341"/>
      <c r="D31" s="341"/>
      <c r="E31" s="341"/>
      <c r="F31" s="341"/>
      <c r="G31" s="341"/>
      <c r="H31" s="341"/>
      <c r="I31" s="341"/>
      <c r="J31" s="342"/>
      <c r="K31" s="130">
        <v>654</v>
      </c>
      <c r="L31" s="343">
        <v>1</v>
      </c>
      <c r="M31" s="343">
        <v>3</v>
      </c>
      <c r="N31" s="337" t="s">
        <v>174</v>
      </c>
      <c r="O31" s="344">
        <v>244</v>
      </c>
      <c r="P31" s="345"/>
      <c r="Q31" s="347">
        <v>5000</v>
      </c>
      <c r="R31" s="347">
        <v>4000</v>
      </c>
      <c r="S31" s="347"/>
      <c r="T31" s="346">
        <v>0</v>
      </c>
      <c r="U31" s="770">
        <v>5000</v>
      </c>
      <c r="V31" s="347">
        <v>4000</v>
      </c>
      <c r="W31" s="347"/>
      <c r="X31" s="347">
        <v>5000</v>
      </c>
      <c r="Y31" s="347"/>
      <c r="Z31" s="347">
        <v>5000</v>
      </c>
      <c r="AA31" s="369"/>
      <c r="AF31" s="467">
        <f t="shared" si="0"/>
        <v>0</v>
      </c>
    </row>
    <row r="32" spans="1:32" s="364" customFormat="1" ht="77.25" customHeight="1">
      <c r="A32" s="368"/>
      <c r="B32" s="357" t="s">
        <v>103</v>
      </c>
      <c r="C32" s="129"/>
      <c r="D32" s="129"/>
      <c r="E32" s="129"/>
      <c r="F32" s="129"/>
      <c r="G32" s="129"/>
      <c r="H32" s="129"/>
      <c r="I32" s="129"/>
      <c r="J32" s="129"/>
      <c r="K32" s="130">
        <v>654</v>
      </c>
      <c r="L32" s="131">
        <v>1</v>
      </c>
      <c r="M32" s="131">
        <v>4</v>
      </c>
      <c r="N32" s="337" t="s">
        <v>236</v>
      </c>
      <c r="O32" s="130">
        <v>0</v>
      </c>
      <c r="P32" s="130"/>
      <c r="Q32" s="134">
        <f>Q34+Q42</f>
        <v>6144562</v>
      </c>
      <c r="R32" s="134">
        <f>R33</f>
        <v>0</v>
      </c>
      <c r="S32" s="135"/>
      <c r="T32" s="133">
        <v>0</v>
      </c>
      <c r="U32" s="768">
        <f>U34+U42</f>
        <v>5466309.6899999995</v>
      </c>
      <c r="V32" s="134">
        <f>V33</f>
        <v>0</v>
      </c>
      <c r="W32" s="135"/>
      <c r="X32" s="134">
        <f>X34+X42</f>
        <v>3867257</v>
      </c>
      <c r="Y32" s="135"/>
      <c r="Z32" s="134">
        <f>Z34+Z42</f>
        <v>3731282</v>
      </c>
      <c r="AA32" s="134"/>
      <c r="AF32" s="467">
        <f t="shared" si="0"/>
        <v>678252.3100000005</v>
      </c>
    </row>
    <row r="33" spans="1:32" s="364" customFormat="1" ht="48" customHeight="1">
      <c r="A33" s="368"/>
      <c r="B33" s="339" t="s">
        <v>242</v>
      </c>
      <c r="C33" s="200"/>
      <c r="D33" s="200"/>
      <c r="E33" s="200"/>
      <c r="F33" s="200"/>
      <c r="G33" s="200"/>
      <c r="H33" s="200"/>
      <c r="I33" s="200"/>
      <c r="J33" s="200"/>
      <c r="K33" s="130">
        <v>654</v>
      </c>
      <c r="L33" s="338">
        <v>1</v>
      </c>
      <c r="M33" s="338">
        <v>4</v>
      </c>
      <c r="N33" s="337" t="s">
        <v>170</v>
      </c>
      <c r="O33" s="201"/>
      <c r="P33" s="201"/>
      <c r="Q33" s="203">
        <f>Q34+Q41</f>
        <v>6144562</v>
      </c>
      <c r="R33" s="203"/>
      <c r="S33" s="204"/>
      <c r="T33" s="202"/>
      <c r="U33" s="769">
        <f>U34+U41</f>
        <v>5466309.6899999995</v>
      </c>
      <c r="V33" s="203"/>
      <c r="W33" s="204"/>
      <c r="X33" s="203">
        <f>X34+X41</f>
        <v>7565014</v>
      </c>
      <c r="Y33" s="204"/>
      <c r="Z33" s="203">
        <f>Z34+Z41</f>
        <v>3731282</v>
      </c>
      <c r="AA33" s="203"/>
      <c r="AF33" s="467">
        <f t="shared" si="0"/>
        <v>678252.3100000005</v>
      </c>
    </row>
    <row r="34" spans="1:32" s="364" customFormat="1" ht="92.25">
      <c r="A34" s="368"/>
      <c r="B34" s="339" t="s">
        <v>275</v>
      </c>
      <c r="C34" s="200"/>
      <c r="D34" s="200"/>
      <c r="E34" s="200"/>
      <c r="F34" s="200"/>
      <c r="G34" s="200"/>
      <c r="H34" s="200"/>
      <c r="I34" s="200"/>
      <c r="J34" s="200"/>
      <c r="K34" s="130">
        <v>654</v>
      </c>
      <c r="L34" s="338">
        <v>1</v>
      </c>
      <c r="M34" s="338">
        <v>4</v>
      </c>
      <c r="N34" s="337" t="s">
        <v>177</v>
      </c>
      <c r="O34" s="201">
        <v>0</v>
      </c>
      <c r="P34" s="201"/>
      <c r="Q34" s="203">
        <f>Q35+Q36+Q37</f>
        <v>3882662</v>
      </c>
      <c r="R34" s="203">
        <f>R35+R36+R37</f>
        <v>3487000</v>
      </c>
      <c r="S34" s="204"/>
      <c r="T34" s="202">
        <v>0</v>
      </c>
      <c r="U34" s="769">
        <f>U35+U36+U37</f>
        <v>3868109.69</v>
      </c>
      <c r="V34" s="203">
        <f>V35+V36+V37</f>
        <v>206789</v>
      </c>
      <c r="W34" s="204"/>
      <c r="X34" s="203">
        <f>X35+X36+X37</f>
        <v>3867257</v>
      </c>
      <c r="Y34" s="204"/>
      <c r="Z34" s="203">
        <f>Z35+Z36+Z37</f>
        <v>3731282</v>
      </c>
      <c r="AA34" s="203"/>
      <c r="AF34" s="467">
        <f t="shared" si="0"/>
        <v>14552.310000000056</v>
      </c>
    </row>
    <row r="35" spans="1:32" s="364" customFormat="1" ht="34.5" customHeight="1">
      <c r="A35" s="368"/>
      <c r="B35" s="336" t="s">
        <v>164</v>
      </c>
      <c r="C35" s="200"/>
      <c r="D35" s="200"/>
      <c r="E35" s="200"/>
      <c r="F35" s="200"/>
      <c r="G35" s="200"/>
      <c r="H35" s="200"/>
      <c r="I35" s="200"/>
      <c r="J35" s="200"/>
      <c r="K35" s="130">
        <v>654</v>
      </c>
      <c r="L35" s="338">
        <v>1</v>
      </c>
      <c r="M35" s="338">
        <v>4</v>
      </c>
      <c r="N35" s="337" t="s">
        <v>177</v>
      </c>
      <c r="O35" s="201">
        <v>121</v>
      </c>
      <c r="P35" s="201"/>
      <c r="Q35" s="203">
        <v>3615400</v>
      </c>
      <c r="R35" s="203">
        <v>3192000</v>
      </c>
      <c r="S35" s="340"/>
      <c r="T35" s="202">
        <v>0</v>
      </c>
      <c r="U35" s="769">
        <v>3697257</v>
      </c>
      <c r="V35" s="203">
        <f>3697757-3785968</f>
        <v>-88211</v>
      </c>
      <c r="W35" s="340"/>
      <c r="X35" s="203">
        <v>3697257</v>
      </c>
      <c r="Y35" s="204"/>
      <c r="Z35" s="203">
        <v>3697257</v>
      </c>
      <c r="AA35" s="203"/>
      <c r="AF35" s="467">
        <f t="shared" si="0"/>
        <v>-81857</v>
      </c>
    </row>
    <row r="36" spans="1:32" s="364" customFormat="1" ht="39.75" customHeight="1" hidden="1">
      <c r="A36" s="368"/>
      <c r="B36" s="358" t="s">
        <v>133</v>
      </c>
      <c r="C36" s="200"/>
      <c r="D36" s="200"/>
      <c r="E36" s="200"/>
      <c r="F36" s="200"/>
      <c r="G36" s="200"/>
      <c r="H36" s="200"/>
      <c r="I36" s="200"/>
      <c r="J36" s="200"/>
      <c r="K36" s="130">
        <v>654</v>
      </c>
      <c r="L36" s="338">
        <v>1</v>
      </c>
      <c r="M36" s="338">
        <v>4</v>
      </c>
      <c r="N36" s="337">
        <v>5000204</v>
      </c>
      <c r="O36" s="201">
        <v>242</v>
      </c>
      <c r="P36" s="201"/>
      <c r="Q36" s="203">
        <v>0</v>
      </c>
      <c r="R36" s="203">
        <v>60000</v>
      </c>
      <c r="S36" s="204"/>
      <c r="T36" s="202">
        <v>0</v>
      </c>
      <c r="U36" s="769">
        <v>0</v>
      </c>
      <c r="V36" s="203">
        <v>60000</v>
      </c>
      <c r="W36" s="204"/>
      <c r="X36" s="203">
        <v>0</v>
      </c>
      <c r="Y36" s="204"/>
      <c r="Z36" s="203">
        <v>0</v>
      </c>
      <c r="AA36" s="203"/>
      <c r="AF36" s="467">
        <f t="shared" si="0"/>
        <v>0</v>
      </c>
    </row>
    <row r="37" spans="1:32" s="364" customFormat="1" ht="23.25" customHeight="1">
      <c r="A37" s="368"/>
      <c r="B37" s="358" t="s">
        <v>134</v>
      </c>
      <c r="C37" s="200"/>
      <c r="D37" s="200"/>
      <c r="E37" s="200"/>
      <c r="F37" s="200"/>
      <c r="G37" s="200"/>
      <c r="H37" s="200"/>
      <c r="I37" s="200"/>
      <c r="J37" s="200"/>
      <c r="K37" s="130">
        <v>654</v>
      </c>
      <c r="L37" s="338">
        <v>1</v>
      </c>
      <c r="M37" s="338">
        <v>4</v>
      </c>
      <c r="N37" s="337" t="s">
        <v>177</v>
      </c>
      <c r="O37" s="201">
        <v>244</v>
      </c>
      <c r="P37" s="201"/>
      <c r="Q37" s="203">
        <f>267262</f>
        <v>267262</v>
      </c>
      <c r="R37" s="203">
        <v>235000</v>
      </c>
      <c r="S37" s="204"/>
      <c r="T37" s="202">
        <v>0</v>
      </c>
      <c r="U37" s="769">
        <v>170852.69</v>
      </c>
      <c r="V37" s="203">
        <v>235000</v>
      </c>
      <c r="W37" s="204"/>
      <c r="X37" s="203">
        <v>170000</v>
      </c>
      <c r="Y37" s="204"/>
      <c r="Z37" s="203">
        <v>34025</v>
      </c>
      <c r="AA37" s="203"/>
      <c r="AF37" s="467">
        <f t="shared" si="0"/>
        <v>96409.31</v>
      </c>
    </row>
    <row r="38" spans="1:32" s="364" customFormat="1" ht="0.75" customHeight="1" hidden="1">
      <c r="A38" s="368"/>
      <c r="B38" s="704" t="s">
        <v>245</v>
      </c>
      <c r="C38" s="705"/>
      <c r="D38" s="705"/>
      <c r="E38" s="705"/>
      <c r="F38" s="705"/>
      <c r="G38" s="705"/>
      <c r="H38" s="705"/>
      <c r="I38" s="705"/>
      <c r="J38" s="705"/>
      <c r="K38" s="706">
        <v>654</v>
      </c>
      <c r="L38" s="707">
        <v>1</v>
      </c>
      <c r="M38" s="707">
        <v>4</v>
      </c>
      <c r="N38" s="708" t="s">
        <v>240</v>
      </c>
      <c r="O38" s="706">
        <v>0</v>
      </c>
      <c r="P38" s="706"/>
      <c r="Q38" s="709">
        <v>50000</v>
      </c>
      <c r="R38" s="709"/>
      <c r="S38" s="710"/>
      <c r="T38" s="711"/>
      <c r="U38" s="771">
        <v>50000</v>
      </c>
      <c r="V38" s="709"/>
      <c r="W38" s="710"/>
      <c r="X38" s="709">
        <v>50000</v>
      </c>
      <c r="Y38" s="710"/>
      <c r="Z38" s="709">
        <v>50000</v>
      </c>
      <c r="AA38" s="709"/>
      <c r="AF38" s="467">
        <f t="shared" si="0"/>
        <v>0</v>
      </c>
    </row>
    <row r="39" spans="1:32" s="364" customFormat="1" ht="1.5" customHeight="1" hidden="1">
      <c r="A39" s="368"/>
      <c r="B39" s="712"/>
      <c r="C39" s="705"/>
      <c r="D39" s="705"/>
      <c r="E39" s="705"/>
      <c r="F39" s="705"/>
      <c r="G39" s="705"/>
      <c r="H39" s="705"/>
      <c r="I39" s="705"/>
      <c r="J39" s="705"/>
      <c r="K39" s="706"/>
      <c r="L39" s="707"/>
      <c r="M39" s="707"/>
      <c r="N39" s="708"/>
      <c r="O39" s="706"/>
      <c r="P39" s="706"/>
      <c r="Q39" s="709"/>
      <c r="R39" s="709"/>
      <c r="S39" s="710"/>
      <c r="T39" s="711"/>
      <c r="U39" s="771"/>
      <c r="V39" s="709"/>
      <c r="W39" s="710"/>
      <c r="X39" s="709"/>
      <c r="Y39" s="710"/>
      <c r="Z39" s="709"/>
      <c r="AA39" s="709"/>
      <c r="AF39" s="467">
        <f t="shared" si="0"/>
        <v>0</v>
      </c>
    </row>
    <row r="40" spans="1:32" s="364" customFormat="1" ht="29.25" customHeight="1" hidden="1">
      <c r="A40" s="368"/>
      <c r="B40" s="712" t="s">
        <v>134</v>
      </c>
      <c r="C40" s="705"/>
      <c r="D40" s="705"/>
      <c r="E40" s="705"/>
      <c r="F40" s="705"/>
      <c r="G40" s="705"/>
      <c r="H40" s="705"/>
      <c r="I40" s="705"/>
      <c r="J40" s="705"/>
      <c r="K40" s="706">
        <v>654</v>
      </c>
      <c r="L40" s="707">
        <v>1</v>
      </c>
      <c r="M40" s="707">
        <v>4</v>
      </c>
      <c r="N40" s="708" t="s">
        <v>240</v>
      </c>
      <c r="O40" s="706">
        <v>244</v>
      </c>
      <c r="P40" s="706"/>
      <c r="Q40" s="709">
        <v>50000</v>
      </c>
      <c r="R40" s="709"/>
      <c r="S40" s="710"/>
      <c r="T40" s="711"/>
      <c r="U40" s="771">
        <v>50000</v>
      </c>
      <c r="V40" s="709"/>
      <c r="W40" s="710"/>
      <c r="X40" s="709">
        <v>50000</v>
      </c>
      <c r="Y40" s="710"/>
      <c r="Z40" s="709">
        <v>50000</v>
      </c>
      <c r="AA40" s="709"/>
      <c r="AF40" s="467">
        <f t="shared" si="0"/>
        <v>0</v>
      </c>
    </row>
    <row r="41" spans="1:32" s="364" customFormat="1" ht="96" customHeight="1">
      <c r="A41" s="368"/>
      <c r="B41" s="339" t="s">
        <v>277</v>
      </c>
      <c r="C41" s="200"/>
      <c r="D41" s="200"/>
      <c r="E41" s="200"/>
      <c r="F41" s="200"/>
      <c r="G41" s="200"/>
      <c r="H41" s="200"/>
      <c r="I41" s="200"/>
      <c r="J41" s="200"/>
      <c r="K41" s="130">
        <v>654</v>
      </c>
      <c r="L41" s="338">
        <v>1</v>
      </c>
      <c r="M41" s="338">
        <v>4</v>
      </c>
      <c r="N41" s="337" t="s">
        <v>177</v>
      </c>
      <c r="O41" s="201">
        <v>0</v>
      </c>
      <c r="P41" s="201"/>
      <c r="Q41" s="203">
        <f>Q42</f>
        <v>2261900</v>
      </c>
      <c r="R41" s="203"/>
      <c r="S41" s="204"/>
      <c r="T41" s="202"/>
      <c r="U41" s="769">
        <f>U42</f>
        <v>1598200</v>
      </c>
      <c r="V41" s="203"/>
      <c r="W41" s="204"/>
      <c r="X41" s="203">
        <f>3785968-88211</f>
        <v>3697757</v>
      </c>
      <c r="Y41" s="204"/>
      <c r="Z41" s="203">
        <f>Z42</f>
        <v>0</v>
      </c>
      <c r="AA41" s="203"/>
      <c r="AF41" s="467">
        <f t="shared" si="0"/>
        <v>663700</v>
      </c>
    </row>
    <row r="42" spans="1:32" s="364" customFormat="1" ht="27" customHeight="1">
      <c r="A42" s="368"/>
      <c r="B42" s="358" t="s">
        <v>141</v>
      </c>
      <c r="C42" s="200"/>
      <c r="D42" s="200"/>
      <c r="E42" s="200"/>
      <c r="F42" s="200"/>
      <c r="G42" s="200"/>
      <c r="H42" s="200"/>
      <c r="I42" s="200"/>
      <c r="J42" s="200"/>
      <c r="K42" s="130">
        <v>654</v>
      </c>
      <c r="L42" s="338">
        <v>1</v>
      </c>
      <c r="M42" s="338">
        <v>4</v>
      </c>
      <c r="N42" s="337" t="s">
        <v>177</v>
      </c>
      <c r="O42" s="201">
        <v>540</v>
      </c>
      <c r="P42" s="201"/>
      <c r="Q42" s="203">
        <v>2261900</v>
      </c>
      <c r="R42" s="203">
        <v>675600</v>
      </c>
      <c r="S42" s="204"/>
      <c r="T42" s="202">
        <v>0</v>
      </c>
      <c r="U42" s="769">
        <v>1598200</v>
      </c>
      <c r="V42" s="203">
        <v>675600</v>
      </c>
      <c r="W42" s="204"/>
      <c r="X42" s="203"/>
      <c r="Y42" s="204"/>
      <c r="Z42" s="203"/>
      <c r="AA42" s="203"/>
      <c r="AF42" s="467">
        <f t="shared" si="0"/>
        <v>663700</v>
      </c>
    </row>
    <row r="43" spans="1:32" s="364" customFormat="1" ht="15" customHeight="1" hidden="1">
      <c r="A43" s="368"/>
      <c r="B43" s="358"/>
      <c r="C43" s="200"/>
      <c r="D43" s="200"/>
      <c r="E43" s="200"/>
      <c r="F43" s="200"/>
      <c r="G43" s="200"/>
      <c r="H43" s="200"/>
      <c r="I43" s="200"/>
      <c r="J43" s="200"/>
      <c r="K43" s="130"/>
      <c r="L43" s="338"/>
      <c r="M43" s="338"/>
      <c r="N43" s="337"/>
      <c r="O43" s="201"/>
      <c r="P43" s="201"/>
      <c r="Q43" s="203"/>
      <c r="R43" s="203"/>
      <c r="S43" s="204"/>
      <c r="T43" s="202"/>
      <c r="U43" s="769"/>
      <c r="V43" s="203"/>
      <c r="W43" s="204"/>
      <c r="X43" s="203"/>
      <c r="Y43" s="204"/>
      <c r="Z43" s="203"/>
      <c r="AA43" s="203"/>
      <c r="AF43" s="467">
        <f t="shared" si="0"/>
        <v>0</v>
      </c>
    </row>
    <row r="44" spans="1:32" s="364" customFormat="1" ht="16.5" customHeight="1">
      <c r="A44" s="368"/>
      <c r="B44" s="333" t="s">
        <v>73</v>
      </c>
      <c r="C44" s="200"/>
      <c r="D44" s="200"/>
      <c r="E44" s="200"/>
      <c r="F44" s="200"/>
      <c r="G44" s="200"/>
      <c r="H44" s="200"/>
      <c r="I44" s="200"/>
      <c r="J44" s="200"/>
      <c r="K44" s="130">
        <v>654</v>
      </c>
      <c r="L44" s="131">
        <v>1</v>
      </c>
      <c r="M44" s="131">
        <v>11</v>
      </c>
      <c r="N44" s="337" t="s">
        <v>236</v>
      </c>
      <c r="O44" s="130">
        <v>0</v>
      </c>
      <c r="P44" s="201"/>
      <c r="Q44" s="203">
        <v>80000</v>
      </c>
      <c r="R44" s="203">
        <v>80000</v>
      </c>
      <c r="S44" s="204"/>
      <c r="T44" s="202"/>
      <c r="U44" s="769">
        <f>U45</f>
        <v>80000</v>
      </c>
      <c r="V44" s="203">
        <v>80000</v>
      </c>
      <c r="W44" s="204"/>
      <c r="X44" s="203">
        <f>X45</f>
        <v>80000</v>
      </c>
      <c r="Y44" s="204"/>
      <c r="Z44" s="203">
        <f>Z45</f>
        <v>80000</v>
      </c>
      <c r="AA44" s="203"/>
      <c r="AF44" s="467">
        <f t="shared" si="0"/>
        <v>0</v>
      </c>
    </row>
    <row r="45" spans="1:32" s="364" customFormat="1" ht="52.5">
      <c r="A45" s="368"/>
      <c r="B45" s="339" t="s">
        <v>21</v>
      </c>
      <c r="C45" s="200"/>
      <c r="D45" s="200"/>
      <c r="E45" s="200"/>
      <c r="F45" s="200"/>
      <c r="G45" s="200"/>
      <c r="H45" s="200"/>
      <c r="I45" s="200"/>
      <c r="J45" s="200"/>
      <c r="K45" s="201">
        <v>654</v>
      </c>
      <c r="L45" s="338">
        <v>1</v>
      </c>
      <c r="M45" s="338">
        <v>11</v>
      </c>
      <c r="N45" s="431" t="s">
        <v>181</v>
      </c>
      <c r="O45" s="201">
        <v>0</v>
      </c>
      <c r="P45" s="201"/>
      <c r="Q45" s="203">
        <f>Q47</f>
        <v>80000</v>
      </c>
      <c r="R45" s="203">
        <f>R47</f>
        <v>80000</v>
      </c>
      <c r="S45" s="204"/>
      <c r="T45" s="202">
        <v>0</v>
      </c>
      <c r="U45" s="769">
        <f>U47</f>
        <v>80000</v>
      </c>
      <c r="V45" s="203">
        <f>V47</f>
        <v>80000</v>
      </c>
      <c r="W45" s="204"/>
      <c r="X45" s="203">
        <f>X47</f>
        <v>80000</v>
      </c>
      <c r="Y45" s="204"/>
      <c r="Z45" s="203">
        <f>Z47</f>
        <v>80000</v>
      </c>
      <c r="AA45" s="134"/>
      <c r="AF45" s="467">
        <f t="shared" si="0"/>
        <v>0</v>
      </c>
    </row>
    <row r="46" spans="1:32" s="364" customFormat="1" ht="0.75" customHeight="1">
      <c r="A46" s="368"/>
      <c r="B46" s="358"/>
      <c r="C46" s="200"/>
      <c r="D46" s="200"/>
      <c r="E46" s="200"/>
      <c r="F46" s="200"/>
      <c r="G46" s="200"/>
      <c r="H46" s="200"/>
      <c r="I46" s="200"/>
      <c r="J46" s="200"/>
      <c r="K46" s="130">
        <v>654</v>
      </c>
      <c r="L46" s="338"/>
      <c r="M46" s="338"/>
      <c r="N46" s="337"/>
      <c r="O46" s="201"/>
      <c r="P46" s="201"/>
      <c r="Q46" s="203"/>
      <c r="R46" s="203"/>
      <c r="S46" s="204"/>
      <c r="T46" s="202">
        <v>0</v>
      </c>
      <c r="U46" s="769"/>
      <c r="V46" s="203"/>
      <c r="W46" s="204"/>
      <c r="X46" s="203"/>
      <c r="Y46" s="204"/>
      <c r="Z46" s="203"/>
      <c r="AA46" s="203"/>
      <c r="AF46" s="467">
        <f t="shared" si="0"/>
        <v>0</v>
      </c>
    </row>
    <row r="47" spans="1:32" s="364" customFormat="1" ht="52.5">
      <c r="A47" s="368"/>
      <c r="B47" s="426" t="s">
        <v>279</v>
      </c>
      <c r="C47" s="200"/>
      <c r="D47" s="200"/>
      <c r="E47" s="200"/>
      <c r="F47" s="200"/>
      <c r="G47" s="200"/>
      <c r="H47" s="200"/>
      <c r="I47" s="200"/>
      <c r="J47" s="200"/>
      <c r="K47" s="130">
        <v>654</v>
      </c>
      <c r="L47" s="338">
        <v>1</v>
      </c>
      <c r="M47" s="338">
        <v>11</v>
      </c>
      <c r="N47" s="431" t="s">
        <v>180</v>
      </c>
      <c r="O47" s="201">
        <v>0</v>
      </c>
      <c r="P47" s="201"/>
      <c r="Q47" s="203">
        <f>Q48</f>
        <v>80000</v>
      </c>
      <c r="R47" s="203">
        <f>R48</f>
        <v>80000</v>
      </c>
      <c r="S47" s="204"/>
      <c r="T47" s="202">
        <v>0</v>
      </c>
      <c r="U47" s="769">
        <f>U48</f>
        <v>80000</v>
      </c>
      <c r="V47" s="203">
        <f>V48</f>
        <v>80000</v>
      </c>
      <c r="W47" s="204"/>
      <c r="X47" s="203">
        <f>X48</f>
        <v>80000</v>
      </c>
      <c r="Y47" s="204"/>
      <c r="Z47" s="203">
        <f>Z48</f>
        <v>80000</v>
      </c>
      <c r="AA47" s="203"/>
      <c r="AF47" s="467">
        <f t="shared" si="0"/>
        <v>0</v>
      </c>
    </row>
    <row r="48" spans="1:32" s="364" customFormat="1" ht="29.25" customHeight="1">
      <c r="A48" s="368"/>
      <c r="B48" s="358" t="s">
        <v>161</v>
      </c>
      <c r="C48" s="200"/>
      <c r="D48" s="200"/>
      <c r="E48" s="200"/>
      <c r="F48" s="200"/>
      <c r="G48" s="200"/>
      <c r="H48" s="200"/>
      <c r="I48" s="200"/>
      <c r="J48" s="200"/>
      <c r="K48" s="130">
        <v>654</v>
      </c>
      <c r="L48" s="338">
        <v>1</v>
      </c>
      <c r="M48" s="338">
        <v>11</v>
      </c>
      <c r="N48" s="431" t="s">
        <v>180</v>
      </c>
      <c r="O48" s="201">
        <v>870</v>
      </c>
      <c r="P48" s="201"/>
      <c r="Q48" s="203">
        <v>80000</v>
      </c>
      <c r="R48" s="203">
        <v>80000</v>
      </c>
      <c r="S48" s="204"/>
      <c r="T48" s="202">
        <v>0</v>
      </c>
      <c r="U48" s="769">
        <v>80000</v>
      </c>
      <c r="V48" s="203">
        <v>80000</v>
      </c>
      <c r="W48" s="204"/>
      <c r="X48" s="203">
        <v>80000</v>
      </c>
      <c r="Y48" s="204"/>
      <c r="Z48" s="203">
        <v>80000</v>
      </c>
      <c r="AA48" s="203"/>
      <c r="AF48" s="467">
        <f t="shared" si="0"/>
        <v>0</v>
      </c>
    </row>
    <row r="49" spans="1:32" s="367" customFormat="1" ht="24.75" customHeight="1">
      <c r="A49" s="366"/>
      <c r="B49" s="357" t="s">
        <v>74</v>
      </c>
      <c r="C49" s="129"/>
      <c r="D49" s="129"/>
      <c r="E49" s="129"/>
      <c r="F49" s="129"/>
      <c r="G49" s="129"/>
      <c r="H49" s="129"/>
      <c r="I49" s="129"/>
      <c r="J49" s="129"/>
      <c r="K49" s="130">
        <v>654</v>
      </c>
      <c r="L49" s="131">
        <v>1</v>
      </c>
      <c r="M49" s="131">
        <v>13</v>
      </c>
      <c r="N49" s="132" t="s">
        <v>236</v>
      </c>
      <c r="O49" s="130">
        <v>0</v>
      </c>
      <c r="P49" s="130"/>
      <c r="Q49" s="134">
        <f>Q50+Q53+Q57+Q60</f>
        <v>4654150</v>
      </c>
      <c r="R49" s="134">
        <f>R53+R57+R60</f>
        <v>6510000</v>
      </c>
      <c r="S49" s="134"/>
      <c r="T49" s="133">
        <v>0</v>
      </c>
      <c r="U49" s="768">
        <f>U50+U53+U57+U60</f>
        <v>4722361</v>
      </c>
      <c r="V49" s="134">
        <f>V53+V57+V60</f>
        <v>6510000</v>
      </c>
      <c r="W49" s="134"/>
      <c r="X49" s="134">
        <f>X50+X53+X57+X60</f>
        <v>5532237</v>
      </c>
      <c r="Y49" s="135"/>
      <c r="Z49" s="134">
        <f>Z50+Z53+Z57+Z60</f>
        <v>6464663</v>
      </c>
      <c r="AA49" s="134"/>
      <c r="AF49" s="467">
        <f t="shared" si="0"/>
        <v>-68211</v>
      </c>
    </row>
    <row r="50" spans="1:32" s="364" customFormat="1" ht="55.5" customHeight="1">
      <c r="A50" s="368"/>
      <c r="B50" s="339" t="s">
        <v>273</v>
      </c>
      <c r="C50" s="200"/>
      <c r="D50" s="200"/>
      <c r="E50" s="200"/>
      <c r="F50" s="200"/>
      <c r="G50" s="200"/>
      <c r="H50" s="200"/>
      <c r="I50" s="200"/>
      <c r="J50" s="200"/>
      <c r="K50" s="130">
        <v>654</v>
      </c>
      <c r="L50" s="338">
        <v>1</v>
      </c>
      <c r="M50" s="338">
        <v>13</v>
      </c>
      <c r="N50" s="337" t="s">
        <v>170</v>
      </c>
      <c r="O50" s="201"/>
      <c r="P50" s="130"/>
      <c r="Q50" s="203">
        <f>Q51</f>
        <v>50000</v>
      </c>
      <c r="R50" s="203"/>
      <c r="S50" s="204"/>
      <c r="T50" s="133"/>
      <c r="U50" s="769">
        <f>U51</f>
        <v>80000</v>
      </c>
      <c r="V50" s="203"/>
      <c r="W50" s="204"/>
      <c r="X50" s="203">
        <f>X51</f>
        <v>50000</v>
      </c>
      <c r="Y50" s="204"/>
      <c r="Z50" s="203">
        <f>Z51</f>
        <v>20000</v>
      </c>
      <c r="AA50" s="134"/>
      <c r="AF50" s="467">
        <f t="shared" si="0"/>
        <v>-30000</v>
      </c>
    </row>
    <row r="51" spans="1:32" s="364" customFormat="1" ht="84.75" customHeight="1">
      <c r="A51" s="368"/>
      <c r="B51" s="426" t="s">
        <v>276</v>
      </c>
      <c r="C51" s="129"/>
      <c r="D51" s="129"/>
      <c r="E51" s="129"/>
      <c r="F51" s="129"/>
      <c r="G51" s="129"/>
      <c r="H51" s="129"/>
      <c r="I51" s="129"/>
      <c r="J51" s="129"/>
      <c r="K51" s="130">
        <v>654</v>
      </c>
      <c r="L51" s="338">
        <v>1</v>
      </c>
      <c r="M51" s="338">
        <v>13</v>
      </c>
      <c r="N51" s="337" t="s">
        <v>240</v>
      </c>
      <c r="O51" s="201">
        <v>0</v>
      </c>
      <c r="P51" s="201"/>
      <c r="Q51" s="203">
        <v>50000</v>
      </c>
      <c r="R51" s="203"/>
      <c r="S51" s="204"/>
      <c r="T51" s="202"/>
      <c r="U51" s="769">
        <f>U52</f>
        <v>80000</v>
      </c>
      <c r="V51" s="203"/>
      <c r="W51" s="204"/>
      <c r="X51" s="203">
        <f>X52</f>
        <v>50000</v>
      </c>
      <c r="Y51" s="204"/>
      <c r="Z51" s="203">
        <f>Z52</f>
        <v>20000</v>
      </c>
      <c r="AA51" s="134"/>
      <c r="AF51" s="467">
        <f t="shared" si="0"/>
        <v>-30000</v>
      </c>
    </row>
    <row r="52" spans="1:32" s="364" customFormat="1" ht="24.75" customHeight="1">
      <c r="A52" s="368"/>
      <c r="B52" s="358" t="s">
        <v>134</v>
      </c>
      <c r="C52" s="200"/>
      <c r="D52" s="200"/>
      <c r="E52" s="200"/>
      <c r="F52" s="200"/>
      <c r="G52" s="200"/>
      <c r="H52" s="200"/>
      <c r="I52" s="200"/>
      <c r="J52" s="200"/>
      <c r="K52" s="130">
        <v>654</v>
      </c>
      <c r="L52" s="338">
        <v>1</v>
      </c>
      <c r="M52" s="338">
        <v>13</v>
      </c>
      <c r="N52" s="337" t="s">
        <v>240</v>
      </c>
      <c r="O52" s="201">
        <v>244</v>
      </c>
      <c r="P52" s="201"/>
      <c r="Q52" s="203">
        <v>50000</v>
      </c>
      <c r="R52" s="203"/>
      <c r="S52" s="204"/>
      <c r="T52" s="202"/>
      <c r="U52" s="769">
        <v>80000</v>
      </c>
      <c r="V52" s="203"/>
      <c r="W52" s="204"/>
      <c r="X52" s="203">
        <v>50000</v>
      </c>
      <c r="Y52" s="204"/>
      <c r="Z52" s="203">
        <v>20000</v>
      </c>
      <c r="AA52" s="134"/>
      <c r="AF52" s="467">
        <f t="shared" si="0"/>
        <v>-30000</v>
      </c>
    </row>
    <row r="53" spans="1:32" s="364" customFormat="1" ht="57" customHeight="1">
      <c r="A53" s="368"/>
      <c r="B53" s="339" t="s">
        <v>278</v>
      </c>
      <c r="C53" s="200"/>
      <c r="D53" s="200"/>
      <c r="E53" s="200"/>
      <c r="F53" s="200"/>
      <c r="G53" s="200"/>
      <c r="H53" s="200"/>
      <c r="I53" s="200"/>
      <c r="J53" s="200"/>
      <c r="K53" s="130">
        <v>654</v>
      </c>
      <c r="L53" s="338">
        <v>1</v>
      </c>
      <c r="M53" s="338">
        <v>13</v>
      </c>
      <c r="N53" s="431" t="s">
        <v>182</v>
      </c>
      <c r="O53" s="201">
        <v>0</v>
      </c>
      <c r="P53" s="201"/>
      <c r="Q53" s="203">
        <f>Q54</f>
        <v>0</v>
      </c>
      <c r="R53" s="203">
        <f>R54</f>
        <v>0</v>
      </c>
      <c r="S53" s="204"/>
      <c r="T53" s="202">
        <v>0</v>
      </c>
      <c r="U53" s="769">
        <f>U54</f>
        <v>0</v>
      </c>
      <c r="V53" s="203">
        <f>V54</f>
        <v>0</v>
      </c>
      <c r="W53" s="204"/>
      <c r="X53" s="203">
        <f>X55</f>
        <v>800518</v>
      </c>
      <c r="Y53" s="204"/>
      <c r="Z53" s="203">
        <f>Z55</f>
        <v>1716750</v>
      </c>
      <c r="AA53" s="203"/>
      <c r="AF53" s="467">
        <f t="shared" si="0"/>
        <v>0</v>
      </c>
    </row>
    <row r="54" spans="1:32" s="364" customFormat="1" ht="64.5" customHeight="1">
      <c r="A54" s="368"/>
      <c r="B54" s="426" t="s">
        <v>280</v>
      </c>
      <c r="C54" s="200"/>
      <c r="D54" s="200"/>
      <c r="E54" s="200"/>
      <c r="F54" s="200"/>
      <c r="G54" s="200"/>
      <c r="H54" s="200"/>
      <c r="I54" s="200"/>
      <c r="J54" s="200"/>
      <c r="K54" s="130">
        <v>654</v>
      </c>
      <c r="L54" s="338">
        <v>1</v>
      </c>
      <c r="M54" s="338">
        <v>13</v>
      </c>
      <c r="N54" s="431" t="s">
        <v>182</v>
      </c>
      <c r="O54" s="201">
        <v>0</v>
      </c>
      <c r="P54" s="201"/>
      <c r="Q54" s="203"/>
      <c r="R54" s="203"/>
      <c r="S54" s="203"/>
      <c r="T54" s="202"/>
      <c r="U54" s="769"/>
      <c r="V54" s="203"/>
      <c r="W54" s="203"/>
      <c r="X54" s="203">
        <f>X55</f>
        <v>800518</v>
      </c>
      <c r="Y54" s="204"/>
      <c r="Z54" s="203">
        <f>Z55</f>
        <v>1716750</v>
      </c>
      <c r="AA54" s="203"/>
      <c r="AF54" s="467">
        <f t="shared" si="0"/>
        <v>0</v>
      </c>
    </row>
    <row r="55" spans="1:32" s="364" customFormat="1" ht="20.25" customHeight="1">
      <c r="A55" s="368"/>
      <c r="B55" s="358" t="s">
        <v>85</v>
      </c>
      <c r="C55" s="200"/>
      <c r="D55" s="200"/>
      <c r="E55" s="200"/>
      <c r="F55" s="200"/>
      <c r="G55" s="200"/>
      <c r="H55" s="200"/>
      <c r="I55" s="200"/>
      <c r="J55" s="200"/>
      <c r="K55" s="130">
        <v>654</v>
      </c>
      <c r="L55" s="338">
        <v>1</v>
      </c>
      <c r="M55" s="338">
        <v>13</v>
      </c>
      <c r="N55" s="431" t="s">
        <v>182</v>
      </c>
      <c r="O55" s="201">
        <v>870</v>
      </c>
      <c r="P55" s="201"/>
      <c r="Q55" s="348"/>
      <c r="R55" s="348"/>
      <c r="S55" s="349"/>
      <c r="T55" s="202"/>
      <c r="U55" s="769"/>
      <c r="V55" s="348"/>
      <c r="W55" s="349"/>
      <c r="X55" s="203">
        <v>800518</v>
      </c>
      <c r="Y55" s="204"/>
      <c r="Z55" s="203">
        <v>1716750</v>
      </c>
      <c r="AA55" s="348"/>
      <c r="AF55" s="467">
        <f t="shared" si="0"/>
        <v>0</v>
      </c>
    </row>
    <row r="56" spans="1:32" s="364" customFormat="1" ht="12.75" customHeight="1" hidden="1">
      <c r="A56" s="368"/>
      <c r="B56" s="358"/>
      <c r="C56" s="200"/>
      <c r="D56" s="200"/>
      <c r="E56" s="200"/>
      <c r="F56" s="200"/>
      <c r="G56" s="200"/>
      <c r="H56" s="200"/>
      <c r="I56" s="200"/>
      <c r="J56" s="200"/>
      <c r="K56" s="130"/>
      <c r="L56" s="338"/>
      <c r="M56" s="338"/>
      <c r="N56" s="350"/>
      <c r="O56" s="201"/>
      <c r="P56" s="201"/>
      <c r="Q56" s="348"/>
      <c r="R56" s="348"/>
      <c r="S56" s="349"/>
      <c r="T56" s="202"/>
      <c r="U56" s="769"/>
      <c r="V56" s="348"/>
      <c r="W56" s="349"/>
      <c r="X56" s="348"/>
      <c r="Y56" s="349"/>
      <c r="Z56" s="348"/>
      <c r="AA56" s="203"/>
      <c r="AF56" s="467">
        <f t="shared" si="0"/>
        <v>0</v>
      </c>
    </row>
    <row r="57" spans="1:32" s="364" customFormat="1" ht="54.75" customHeight="1">
      <c r="A57" s="368"/>
      <c r="B57" s="339" t="s">
        <v>294</v>
      </c>
      <c r="C57" s="200"/>
      <c r="D57" s="200"/>
      <c r="E57" s="200"/>
      <c r="F57" s="200"/>
      <c r="G57" s="200"/>
      <c r="H57" s="200"/>
      <c r="I57" s="200"/>
      <c r="J57" s="200"/>
      <c r="K57" s="130">
        <v>654</v>
      </c>
      <c r="L57" s="338">
        <v>1</v>
      </c>
      <c r="M57" s="338">
        <v>13</v>
      </c>
      <c r="N57" s="429" t="s">
        <v>170</v>
      </c>
      <c r="O57" s="201">
        <v>0</v>
      </c>
      <c r="P57" s="201"/>
      <c r="Q57" s="203">
        <f>Q59</f>
        <v>140000</v>
      </c>
      <c r="R57" s="203"/>
      <c r="S57" s="204"/>
      <c r="T57" s="202"/>
      <c r="U57" s="769">
        <f>U59</f>
        <v>88211</v>
      </c>
      <c r="V57" s="203"/>
      <c r="W57" s="204"/>
      <c r="X57" s="203">
        <f>X59</f>
        <v>95569</v>
      </c>
      <c r="Y57" s="204"/>
      <c r="Z57" s="203">
        <f>Z59</f>
        <v>29999</v>
      </c>
      <c r="AA57" s="203"/>
      <c r="AF57" s="467">
        <f t="shared" si="0"/>
        <v>51789</v>
      </c>
    </row>
    <row r="58" spans="1:32" s="364" customFormat="1" ht="93" customHeight="1">
      <c r="A58" s="368"/>
      <c r="B58" s="339" t="s">
        <v>277</v>
      </c>
      <c r="C58" s="200"/>
      <c r="D58" s="200"/>
      <c r="E58" s="200"/>
      <c r="F58" s="200"/>
      <c r="G58" s="200"/>
      <c r="H58" s="200"/>
      <c r="I58" s="200"/>
      <c r="J58" s="200"/>
      <c r="K58" s="130">
        <v>654</v>
      </c>
      <c r="L58" s="338">
        <v>1</v>
      </c>
      <c r="M58" s="338">
        <v>13</v>
      </c>
      <c r="N58" s="337" t="s">
        <v>177</v>
      </c>
      <c r="O58" s="201">
        <v>0</v>
      </c>
      <c r="P58" s="201"/>
      <c r="Q58" s="203">
        <f>140000-100000+100000</f>
        <v>140000</v>
      </c>
      <c r="R58" s="203">
        <v>50000</v>
      </c>
      <c r="S58" s="204"/>
      <c r="T58" s="202">
        <v>0</v>
      </c>
      <c r="U58" s="769">
        <f>U59</f>
        <v>88211</v>
      </c>
      <c r="V58" s="203">
        <v>50000</v>
      </c>
      <c r="W58" s="204"/>
      <c r="X58" s="203">
        <f>X59</f>
        <v>95569</v>
      </c>
      <c r="Y58" s="204"/>
      <c r="Z58" s="203">
        <f>Z59</f>
        <v>29999</v>
      </c>
      <c r="AA58" s="203"/>
      <c r="AF58" s="467">
        <f t="shared" si="0"/>
        <v>51789</v>
      </c>
    </row>
    <row r="59" spans="1:32" s="364" customFormat="1" ht="24.75" customHeight="1">
      <c r="A59" s="368"/>
      <c r="B59" s="358" t="s">
        <v>143</v>
      </c>
      <c r="C59" s="200"/>
      <c r="D59" s="200"/>
      <c r="E59" s="200"/>
      <c r="F59" s="200"/>
      <c r="G59" s="200"/>
      <c r="H59" s="200"/>
      <c r="I59" s="200"/>
      <c r="J59" s="200"/>
      <c r="K59" s="130">
        <v>654</v>
      </c>
      <c r="L59" s="338">
        <v>1</v>
      </c>
      <c r="M59" s="338">
        <v>13</v>
      </c>
      <c r="N59" s="337" t="s">
        <v>177</v>
      </c>
      <c r="O59" s="201">
        <v>122</v>
      </c>
      <c r="P59" s="201"/>
      <c r="Q59" s="203">
        <f>140000-100000+100000</f>
        <v>140000</v>
      </c>
      <c r="R59" s="203">
        <v>50000</v>
      </c>
      <c r="S59" s="204"/>
      <c r="T59" s="202">
        <v>0</v>
      </c>
      <c r="U59" s="769">
        <v>88211</v>
      </c>
      <c r="V59" s="203">
        <v>50000</v>
      </c>
      <c r="W59" s="204"/>
      <c r="X59" s="203">
        <v>95569</v>
      </c>
      <c r="Y59" s="204"/>
      <c r="Z59" s="203">
        <v>29999</v>
      </c>
      <c r="AA59" s="203"/>
      <c r="AF59" s="467">
        <f t="shared" si="0"/>
        <v>51789</v>
      </c>
    </row>
    <row r="60" spans="1:32" s="364" customFormat="1" ht="64.5" customHeight="1" thickBot="1">
      <c r="A60" s="368"/>
      <c r="B60" s="428" t="s">
        <v>281</v>
      </c>
      <c r="C60" s="200"/>
      <c r="D60" s="200"/>
      <c r="E60" s="200"/>
      <c r="F60" s="200"/>
      <c r="G60" s="200"/>
      <c r="H60" s="200"/>
      <c r="I60" s="200"/>
      <c r="J60" s="200"/>
      <c r="K60" s="201">
        <v>654</v>
      </c>
      <c r="L60" s="338">
        <v>1</v>
      </c>
      <c r="M60" s="338">
        <v>13</v>
      </c>
      <c r="N60" s="429" t="s">
        <v>183</v>
      </c>
      <c r="O60" s="201">
        <v>0</v>
      </c>
      <c r="P60" s="201"/>
      <c r="Q60" s="203">
        <f>Q62+Q64+Q63+Q65+Q66</f>
        <v>4464150</v>
      </c>
      <c r="R60" s="203">
        <f>R62+R64+R63</f>
        <v>6510000</v>
      </c>
      <c r="S60" s="204"/>
      <c r="T60" s="202">
        <v>0</v>
      </c>
      <c r="U60" s="769">
        <f>U62+U64+U63+U65+U66</f>
        <v>4554150</v>
      </c>
      <c r="V60" s="203">
        <f>V62+V64+V63</f>
        <v>6510000</v>
      </c>
      <c r="W60" s="204"/>
      <c r="X60" s="203">
        <f>X62+X64+X63+X65+X66</f>
        <v>4586150</v>
      </c>
      <c r="Y60" s="204"/>
      <c r="Z60" s="203">
        <f>Z62+Z64+Z63+Z65+Z66</f>
        <v>4697914</v>
      </c>
      <c r="AA60" s="203"/>
      <c r="AF60" s="467">
        <f t="shared" si="0"/>
        <v>-90000</v>
      </c>
    </row>
    <row r="61" spans="1:32" s="364" customFormat="1" ht="93" customHeight="1" thickBot="1">
      <c r="A61" s="368"/>
      <c r="B61" s="428" t="s">
        <v>299</v>
      </c>
      <c r="C61" s="200"/>
      <c r="D61" s="200"/>
      <c r="E61" s="200"/>
      <c r="F61" s="200"/>
      <c r="G61" s="200"/>
      <c r="H61" s="200"/>
      <c r="I61" s="200"/>
      <c r="J61" s="200"/>
      <c r="K61" s="201">
        <v>654</v>
      </c>
      <c r="L61" s="338">
        <v>1</v>
      </c>
      <c r="M61" s="338">
        <v>13</v>
      </c>
      <c r="N61" s="429" t="s">
        <v>185</v>
      </c>
      <c r="O61" s="201"/>
      <c r="P61" s="201"/>
      <c r="Q61" s="203">
        <f>Q62+Q63+Q64+Q65</f>
        <v>4464150</v>
      </c>
      <c r="R61" s="203"/>
      <c r="S61" s="204"/>
      <c r="T61" s="202"/>
      <c r="U61" s="769">
        <f>U62+U63+U64+U65</f>
        <v>4554150</v>
      </c>
      <c r="V61" s="203"/>
      <c r="W61" s="204"/>
      <c r="X61" s="203">
        <f>X62+X63+X64+X65</f>
        <v>4586150</v>
      </c>
      <c r="Y61" s="204"/>
      <c r="Z61" s="203">
        <f>Z62+Z63+Z64+Z65</f>
        <v>4697914</v>
      </c>
      <c r="AA61" s="203"/>
      <c r="AF61" s="467">
        <f t="shared" si="0"/>
        <v>-90000</v>
      </c>
    </row>
    <row r="62" spans="1:32" s="364" customFormat="1" ht="39" customHeight="1">
      <c r="A62" s="368"/>
      <c r="B62" s="430" t="s">
        <v>250</v>
      </c>
      <c r="C62" s="200"/>
      <c r="D62" s="200"/>
      <c r="E62" s="200"/>
      <c r="F62" s="200"/>
      <c r="G62" s="200"/>
      <c r="H62" s="200"/>
      <c r="I62" s="200"/>
      <c r="J62" s="200"/>
      <c r="K62" s="130">
        <v>654</v>
      </c>
      <c r="L62" s="338">
        <v>1</v>
      </c>
      <c r="M62" s="338">
        <v>13</v>
      </c>
      <c r="N62" s="429" t="s">
        <v>185</v>
      </c>
      <c r="O62" s="201">
        <v>111</v>
      </c>
      <c r="P62" s="201"/>
      <c r="Q62" s="203">
        <v>3436150</v>
      </c>
      <c r="R62" s="203">
        <v>2936000</v>
      </c>
      <c r="S62" s="340"/>
      <c r="T62" s="202">
        <v>0</v>
      </c>
      <c r="U62" s="769">
        <v>3436150</v>
      </c>
      <c r="V62" s="203">
        <v>2936000</v>
      </c>
      <c r="W62" s="340"/>
      <c r="X62" s="203">
        <v>3436150</v>
      </c>
      <c r="Y62" s="204"/>
      <c r="Z62" s="203">
        <v>3436150</v>
      </c>
      <c r="AA62" s="203"/>
      <c r="AF62" s="467">
        <f t="shared" si="0"/>
        <v>0</v>
      </c>
    </row>
    <row r="63" spans="1:32" s="364" customFormat="1" ht="33" customHeight="1">
      <c r="A63" s="368"/>
      <c r="B63" s="358" t="s">
        <v>143</v>
      </c>
      <c r="C63" s="200"/>
      <c r="D63" s="200"/>
      <c r="E63" s="200"/>
      <c r="F63" s="200"/>
      <c r="G63" s="200"/>
      <c r="H63" s="200"/>
      <c r="I63" s="200"/>
      <c r="J63" s="200"/>
      <c r="K63" s="130">
        <v>654</v>
      </c>
      <c r="L63" s="338">
        <v>1</v>
      </c>
      <c r="M63" s="338">
        <v>13</v>
      </c>
      <c r="N63" s="429" t="s">
        <v>185</v>
      </c>
      <c r="O63" s="201">
        <v>112</v>
      </c>
      <c r="P63" s="201"/>
      <c r="Q63" s="203">
        <v>50000</v>
      </c>
      <c r="R63" s="203">
        <v>2936000</v>
      </c>
      <c r="S63" s="340"/>
      <c r="T63" s="202">
        <v>0</v>
      </c>
      <c r="U63" s="769">
        <v>50000</v>
      </c>
      <c r="V63" s="203">
        <v>2936000</v>
      </c>
      <c r="W63" s="340"/>
      <c r="X63" s="203">
        <v>50000</v>
      </c>
      <c r="Y63" s="204"/>
      <c r="Z63" s="203">
        <v>50000</v>
      </c>
      <c r="AA63" s="203"/>
      <c r="AF63" s="467">
        <f t="shared" si="0"/>
        <v>0</v>
      </c>
    </row>
    <row r="64" spans="1:32" s="364" customFormat="1" ht="23.25" customHeight="1">
      <c r="A64" s="368"/>
      <c r="B64" s="358" t="s">
        <v>166</v>
      </c>
      <c r="C64" s="200"/>
      <c r="D64" s="200"/>
      <c r="E64" s="200"/>
      <c r="F64" s="200"/>
      <c r="G64" s="200"/>
      <c r="H64" s="200"/>
      <c r="I64" s="200"/>
      <c r="J64" s="200"/>
      <c r="K64" s="130">
        <v>654</v>
      </c>
      <c r="L64" s="338">
        <v>1</v>
      </c>
      <c r="M64" s="338">
        <v>13</v>
      </c>
      <c r="N64" s="429" t="s">
        <v>185</v>
      </c>
      <c r="O64" s="201">
        <v>242</v>
      </c>
      <c r="P64" s="201"/>
      <c r="Q64" s="203">
        <v>100000</v>
      </c>
      <c r="R64" s="203">
        <v>638000</v>
      </c>
      <c r="S64" s="204"/>
      <c r="T64" s="202"/>
      <c r="U64" s="769">
        <v>70000</v>
      </c>
      <c r="V64" s="203">
        <v>638000</v>
      </c>
      <c r="W64" s="204"/>
      <c r="X64" s="203">
        <v>70000</v>
      </c>
      <c r="Y64" s="204"/>
      <c r="Z64" s="203">
        <v>70000</v>
      </c>
      <c r="AA64" s="203"/>
      <c r="AF64" s="467">
        <f t="shared" si="0"/>
        <v>30000</v>
      </c>
    </row>
    <row r="65" spans="1:32" s="364" customFormat="1" ht="23.25" customHeight="1">
      <c r="A65" s="368"/>
      <c r="B65" s="358" t="s">
        <v>134</v>
      </c>
      <c r="C65" s="200"/>
      <c r="D65" s="200"/>
      <c r="E65" s="200"/>
      <c r="F65" s="200"/>
      <c r="G65" s="200"/>
      <c r="H65" s="200"/>
      <c r="I65" s="200"/>
      <c r="J65" s="200"/>
      <c r="K65" s="130">
        <v>654</v>
      </c>
      <c r="L65" s="338">
        <v>1</v>
      </c>
      <c r="M65" s="338">
        <v>13</v>
      </c>
      <c r="N65" s="429" t="s">
        <v>185</v>
      </c>
      <c r="O65" s="201">
        <v>244</v>
      </c>
      <c r="P65" s="201"/>
      <c r="Q65" s="203">
        <v>878000</v>
      </c>
      <c r="R65" s="203">
        <v>638000</v>
      </c>
      <c r="S65" s="204"/>
      <c r="T65" s="202"/>
      <c r="U65" s="769">
        <v>998000</v>
      </c>
      <c r="V65" s="203">
        <v>638000</v>
      </c>
      <c r="W65" s="204"/>
      <c r="X65" s="203">
        <v>1030000</v>
      </c>
      <c r="Y65" s="204"/>
      <c r="Z65" s="203">
        <v>1141764</v>
      </c>
      <c r="AA65" s="203"/>
      <c r="AF65" s="467">
        <f t="shared" si="0"/>
        <v>-120000</v>
      </c>
    </row>
    <row r="66" spans="1:32" s="364" customFormat="1" ht="1.5" customHeight="1">
      <c r="A66" s="368"/>
      <c r="B66" s="370"/>
      <c r="C66" s="200"/>
      <c r="D66" s="200"/>
      <c r="E66" s="200"/>
      <c r="F66" s="200"/>
      <c r="G66" s="200"/>
      <c r="H66" s="200"/>
      <c r="I66" s="200"/>
      <c r="J66" s="200"/>
      <c r="K66" s="130"/>
      <c r="L66" s="338"/>
      <c r="M66" s="338"/>
      <c r="N66" s="350"/>
      <c r="O66" s="201"/>
      <c r="P66" s="201"/>
      <c r="Q66" s="348"/>
      <c r="R66" s="348"/>
      <c r="S66" s="349"/>
      <c r="T66" s="202"/>
      <c r="U66" s="769"/>
      <c r="V66" s="348"/>
      <c r="W66" s="349"/>
      <c r="X66" s="348"/>
      <c r="Y66" s="349"/>
      <c r="Z66" s="348"/>
      <c r="AA66" s="348"/>
      <c r="AF66" s="467">
        <f t="shared" si="0"/>
        <v>0</v>
      </c>
    </row>
    <row r="67" spans="1:32" s="367" customFormat="1" ht="19.5" customHeight="1">
      <c r="A67" s="366"/>
      <c r="B67" s="333" t="s">
        <v>186</v>
      </c>
      <c r="C67" s="129"/>
      <c r="D67" s="129"/>
      <c r="E67" s="129"/>
      <c r="F67" s="129"/>
      <c r="G67" s="129"/>
      <c r="H67" s="129"/>
      <c r="I67" s="129"/>
      <c r="J67" s="129"/>
      <c r="K67" s="130">
        <v>654</v>
      </c>
      <c r="L67" s="131">
        <v>2</v>
      </c>
      <c r="M67" s="131">
        <v>0</v>
      </c>
      <c r="N67" s="132" t="s">
        <v>236</v>
      </c>
      <c r="O67" s="130">
        <v>0</v>
      </c>
      <c r="P67" s="130"/>
      <c r="Q67" s="469">
        <f>Q70</f>
        <v>156000</v>
      </c>
      <c r="R67" s="469">
        <f>R72+R74</f>
        <v>48200</v>
      </c>
      <c r="S67" s="469">
        <f>S70</f>
        <v>156000</v>
      </c>
      <c r="T67" s="134"/>
      <c r="U67" s="772">
        <f>U70</f>
        <v>156000</v>
      </c>
      <c r="V67" s="469">
        <f>V72+V74</f>
        <v>48200</v>
      </c>
      <c r="W67" s="469">
        <f>W70</f>
        <v>156000</v>
      </c>
      <c r="X67" s="469">
        <f>X70</f>
        <v>156000</v>
      </c>
      <c r="Y67" s="135">
        <f>Y70</f>
        <v>156000</v>
      </c>
      <c r="Z67" s="469">
        <f>Z70</f>
        <v>156000</v>
      </c>
      <c r="AA67" s="445">
        <f>AA70</f>
        <v>156000</v>
      </c>
      <c r="AF67" s="467">
        <f t="shared" si="0"/>
        <v>0</v>
      </c>
    </row>
    <row r="68" spans="1:32" s="364" customFormat="1" ht="27" customHeight="1">
      <c r="A68" s="368"/>
      <c r="B68" s="425" t="s">
        <v>87</v>
      </c>
      <c r="C68" s="200"/>
      <c r="D68" s="200"/>
      <c r="E68" s="200"/>
      <c r="F68" s="200"/>
      <c r="G68" s="200"/>
      <c r="H68" s="200"/>
      <c r="I68" s="200"/>
      <c r="J68" s="200"/>
      <c r="K68" s="201">
        <v>654</v>
      </c>
      <c r="L68" s="338">
        <v>2</v>
      </c>
      <c r="M68" s="338">
        <v>3</v>
      </c>
      <c r="N68" s="337" t="s">
        <v>236</v>
      </c>
      <c r="O68" s="201">
        <v>0</v>
      </c>
      <c r="P68" s="201"/>
      <c r="Q68" s="204">
        <f>Q70</f>
        <v>156000</v>
      </c>
      <c r="R68" s="204"/>
      <c r="S68" s="204">
        <f>S70</f>
        <v>156000</v>
      </c>
      <c r="T68" s="203"/>
      <c r="U68" s="773">
        <f>U70</f>
        <v>156000</v>
      </c>
      <c r="V68" s="204"/>
      <c r="W68" s="204">
        <f>W70</f>
        <v>156000</v>
      </c>
      <c r="X68" s="204">
        <f>X70</f>
        <v>156000</v>
      </c>
      <c r="Y68" s="204">
        <f>Y70</f>
        <v>156000</v>
      </c>
      <c r="Z68" s="204">
        <f>Z70</f>
        <v>156000</v>
      </c>
      <c r="AA68" s="348">
        <f>AA70</f>
        <v>156000</v>
      </c>
      <c r="AF68" s="467">
        <f t="shared" si="0"/>
        <v>0</v>
      </c>
    </row>
    <row r="69" spans="1:32" s="364" customFormat="1" ht="56.25" customHeight="1">
      <c r="A69" s="368"/>
      <c r="B69" s="339" t="s">
        <v>294</v>
      </c>
      <c r="C69" s="200"/>
      <c r="D69" s="200"/>
      <c r="E69" s="200"/>
      <c r="F69" s="200"/>
      <c r="G69" s="200"/>
      <c r="H69" s="200"/>
      <c r="I69" s="200"/>
      <c r="J69" s="200"/>
      <c r="K69" s="201">
        <v>654</v>
      </c>
      <c r="L69" s="338">
        <v>2</v>
      </c>
      <c r="M69" s="338">
        <v>3</v>
      </c>
      <c r="N69" s="429" t="s">
        <v>170</v>
      </c>
      <c r="O69" s="201">
        <v>0</v>
      </c>
      <c r="P69" s="201"/>
      <c r="Q69" s="203">
        <f>Q70</f>
        <v>156000</v>
      </c>
      <c r="R69" s="203">
        <v>161900</v>
      </c>
      <c r="S69" s="203">
        <f>S70</f>
        <v>156000</v>
      </c>
      <c r="T69" s="203"/>
      <c r="U69" s="769">
        <f>U70</f>
        <v>156000</v>
      </c>
      <c r="V69" s="203">
        <v>161900</v>
      </c>
      <c r="W69" s="203">
        <f>W70</f>
        <v>156000</v>
      </c>
      <c r="X69" s="203">
        <f>X70</f>
        <v>156000</v>
      </c>
      <c r="Y69" s="204">
        <f>Y70</f>
        <v>156000</v>
      </c>
      <c r="Z69" s="203">
        <f>Z70</f>
        <v>156000</v>
      </c>
      <c r="AA69" s="348">
        <f>AA70</f>
        <v>156000</v>
      </c>
      <c r="AF69" s="467">
        <f t="shared" si="0"/>
        <v>0</v>
      </c>
    </row>
    <row r="70" spans="1:32" s="364" customFormat="1" ht="141" customHeight="1">
      <c r="A70" s="368"/>
      <c r="B70" s="223" t="s">
        <v>316</v>
      </c>
      <c r="C70" s="200"/>
      <c r="D70" s="200"/>
      <c r="E70" s="200"/>
      <c r="F70" s="200"/>
      <c r="G70" s="200"/>
      <c r="H70" s="200"/>
      <c r="I70" s="200"/>
      <c r="J70" s="200"/>
      <c r="K70" s="201">
        <v>654</v>
      </c>
      <c r="L70" s="338">
        <v>2</v>
      </c>
      <c r="M70" s="338">
        <v>3</v>
      </c>
      <c r="N70" s="429" t="s">
        <v>188</v>
      </c>
      <c r="O70" s="201">
        <v>0</v>
      </c>
      <c r="P70" s="201"/>
      <c r="Q70" s="203">
        <f>Q73</f>
        <v>156000</v>
      </c>
      <c r="R70" s="203">
        <v>161900</v>
      </c>
      <c r="S70" s="203">
        <f>S73</f>
        <v>156000</v>
      </c>
      <c r="T70" s="203"/>
      <c r="U70" s="769">
        <f>U73</f>
        <v>156000</v>
      </c>
      <c r="V70" s="203">
        <v>161900</v>
      </c>
      <c r="W70" s="203">
        <f>W73</f>
        <v>156000</v>
      </c>
      <c r="X70" s="203">
        <f>X73</f>
        <v>156000</v>
      </c>
      <c r="Y70" s="204">
        <f>Y73</f>
        <v>156000</v>
      </c>
      <c r="Z70" s="203">
        <f>Z73</f>
        <v>156000</v>
      </c>
      <c r="AA70" s="348">
        <f>AA73</f>
        <v>156000</v>
      </c>
      <c r="AF70" s="467">
        <f t="shared" si="0"/>
        <v>0</v>
      </c>
    </row>
    <row r="71" spans="1:32" s="364" customFormat="1" ht="36.75" customHeight="1" hidden="1">
      <c r="A71" s="368"/>
      <c r="B71" s="358"/>
      <c r="C71" s="129"/>
      <c r="D71" s="129"/>
      <c r="E71" s="129"/>
      <c r="F71" s="129"/>
      <c r="G71" s="129"/>
      <c r="H71" s="129"/>
      <c r="I71" s="129"/>
      <c r="J71" s="129"/>
      <c r="K71" s="130"/>
      <c r="L71" s="338"/>
      <c r="M71" s="338"/>
      <c r="N71" s="350"/>
      <c r="O71" s="201"/>
      <c r="P71" s="201"/>
      <c r="Q71" s="348"/>
      <c r="R71" s="348"/>
      <c r="S71" s="348"/>
      <c r="T71" s="202"/>
      <c r="U71" s="769"/>
      <c r="V71" s="348"/>
      <c r="W71" s="348"/>
      <c r="X71" s="348"/>
      <c r="Y71" s="349"/>
      <c r="Z71" s="348"/>
      <c r="AA71" s="348"/>
      <c r="AF71" s="467">
        <f t="shared" si="0"/>
        <v>0</v>
      </c>
    </row>
    <row r="72" spans="1:32" s="364" customFormat="1" ht="9" customHeight="1" hidden="1">
      <c r="A72" s="368"/>
      <c r="B72" s="358"/>
      <c r="C72" s="200"/>
      <c r="D72" s="200"/>
      <c r="E72" s="200"/>
      <c r="F72" s="200"/>
      <c r="G72" s="200"/>
      <c r="H72" s="200"/>
      <c r="I72" s="200"/>
      <c r="J72" s="200"/>
      <c r="K72" s="130"/>
      <c r="L72" s="338"/>
      <c r="M72" s="338"/>
      <c r="N72" s="350" t="s">
        <v>165</v>
      </c>
      <c r="O72" s="201"/>
      <c r="P72" s="201"/>
      <c r="Q72" s="348"/>
      <c r="R72" s="348"/>
      <c r="S72" s="348"/>
      <c r="T72" s="202"/>
      <c r="U72" s="769"/>
      <c r="V72" s="348"/>
      <c r="W72" s="348"/>
      <c r="X72" s="348"/>
      <c r="Y72" s="349"/>
      <c r="Z72" s="348"/>
      <c r="AA72" s="348"/>
      <c r="AF72" s="467">
        <f t="shared" si="0"/>
        <v>0</v>
      </c>
    </row>
    <row r="73" spans="1:47" s="364" customFormat="1" ht="42" customHeight="1">
      <c r="A73" s="368"/>
      <c r="B73" s="336" t="s">
        <v>164</v>
      </c>
      <c r="C73" s="200"/>
      <c r="D73" s="200"/>
      <c r="E73" s="200"/>
      <c r="F73" s="200"/>
      <c r="G73" s="200"/>
      <c r="H73" s="200"/>
      <c r="I73" s="200"/>
      <c r="J73" s="200"/>
      <c r="K73" s="130">
        <v>654</v>
      </c>
      <c r="L73" s="338">
        <v>2</v>
      </c>
      <c r="M73" s="338">
        <v>3</v>
      </c>
      <c r="N73" s="429" t="s">
        <v>188</v>
      </c>
      <c r="O73" s="201">
        <v>121</v>
      </c>
      <c r="P73" s="201"/>
      <c r="Q73" s="203">
        <v>156000</v>
      </c>
      <c r="R73" s="203">
        <v>48200</v>
      </c>
      <c r="S73" s="203">
        <f>Q73</f>
        <v>156000</v>
      </c>
      <c r="T73" s="203"/>
      <c r="U73" s="769">
        <v>156000</v>
      </c>
      <c r="V73" s="203">
        <v>48200</v>
      </c>
      <c r="W73" s="203">
        <f>U73</f>
        <v>156000</v>
      </c>
      <c r="X73" s="203">
        <v>156000</v>
      </c>
      <c r="Y73" s="204">
        <f>X73</f>
        <v>156000</v>
      </c>
      <c r="Z73" s="203">
        <v>156000</v>
      </c>
      <c r="AA73" s="203">
        <f>Z73</f>
        <v>156000</v>
      </c>
      <c r="AB73" s="365"/>
      <c r="AC73" s="365"/>
      <c r="AD73" s="365"/>
      <c r="AE73" s="365"/>
      <c r="AF73" s="467">
        <f t="shared" si="0"/>
        <v>0</v>
      </c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</row>
    <row r="74" spans="1:32" s="364" customFormat="1" ht="18" customHeight="1" hidden="1">
      <c r="A74" s="368"/>
      <c r="B74" s="358" t="s">
        <v>134</v>
      </c>
      <c r="C74" s="200"/>
      <c r="D74" s="200"/>
      <c r="E74" s="200"/>
      <c r="F74" s="200"/>
      <c r="G74" s="200"/>
      <c r="H74" s="200"/>
      <c r="I74" s="200"/>
      <c r="J74" s="200"/>
      <c r="K74" s="130">
        <v>654</v>
      </c>
      <c r="L74" s="338">
        <v>2</v>
      </c>
      <c r="M74" s="338">
        <v>3</v>
      </c>
      <c r="N74" s="429" t="s">
        <v>188</v>
      </c>
      <c r="O74" s="201">
        <v>244</v>
      </c>
      <c r="P74" s="201"/>
      <c r="Q74" s="348">
        <v>0</v>
      </c>
      <c r="R74" s="348">
        <v>48200</v>
      </c>
      <c r="S74" s="348">
        <f>Q74</f>
        <v>0</v>
      </c>
      <c r="T74" s="202"/>
      <c r="U74" s="769">
        <v>0</v>
      </c>
      <c r="V74" s="348">
        <v>48200</v>
      </c>
      <c r="W74" s="348">
        <f>U74</f>
        <v>0</v>
      </c>
      <c r="X74" s="348">
        <v>0</v>
      </c>
      <c r="Y74" s="349">
        <v>0</v>
      </c>
      <c r="Z74" s="348">
        <v>0</v>
      </c>
      <c r="AA74" s="348">
        <v>0</v>
      </c>
      <c r="AF74" s="467">
        <f t="shared" si="0"/>
        <v>0</v>
      </c>
    </row>
    <row r="75" spans="1:32" s="367" customFormat="1" ht="26.25">
      <c r="A75" s="366"/>
      <c r="B75" s="357" t="s">
        <v>75</v>
      </c>
      <c r="C75" s="129"/>
      <c r="D75" s="129"/>
      <c r="E75" s="129"/>
      <c r="F75" s="129"/>
      <c r="G75" s="129"/>
      <c r="H75" s="129"/>
      <c r="I75" s="129"/>
      <c r="J75" s="129"/>
      <c r="K75" s="130">
        <v>654</v>
      </c>
      <c r="L75" s="131">
        <v>3</v>
      </c>
      <c r="M75" s="131">
        <v>0</v>
      </c>
      <c r="N75" s="132" t="s">
        <v>236</v>
      </c>
      <c r="O75" s="130">
        <v>0</v>
      </c>
      <c r="P75" s="130"/>
      <c r="Q75" s="134">
        <f>Q76+Q80+Q89</f>
        <v>189860</v>
      </c>
      <c r="R75" s="134">
        <f>R76+R80</f>
        <v>10500</v>
      </c>
      <c r="S75" s="134">
        <f>S76+S80+S89</f>
        <v>16800</v>
      </c>
      <c r="T75" s="133">
        <v>498000</v>
      </c>
      <c r="U75" s="768">
        <f>U76+U80+U89</f>
        <v>125443</v>
      </c>
      <c r="V75" s="134">
        <f>V76+V80</f>
        <v>10500</v>
      </c>
      <c r="W75" s="134">
        <f>W76+W80+W89</f>
        <v>13300</v>
      </c>
      <c r="X75" s="134">
        <f>X76+X80+X89</f>
        <v>78729</v>
      </c>
      <c r="Y75" s="135">
        <f>Y76+Y80</f>
        <v>13300</v>
      </c>
      <c r="Z75" s="134">
        <f>Z76+Z80+Z89</f>
        <v>48729</v>
      </c>
      <c r="AA75" s="134">
        <f>AA76+AA80</f>
        <v>13300</v>
      </c>
      <c r="AF75" s="467">
        <f t="shared" si="0"/>
        <v>64417</v>
      </c>
    </row>
    <row r="76" spans="1:32" s="364" customFormat="1" ht="12.75">
      <c r="A76" s="368"/>
      <c r="B76" s="432" t="s">
        <v>128</v>
      </c>
      <c r="C76" s="200"/>
      <c r="D76" s="200"/>
      <c r="E76" s="200"/>
      <c r="F76" s="200"/>
      <c r="G76" s="200"/>
      <c r="H76" s="200"/>
      <c r="I76" s="200"/>
      <c r="J76" s="200"/>
      <c r="K76" s="130">
        <v>654</v>
      </c>
      <c r="L76" s="338">
        <v>3</v>
      </c>
      <c r="M76" s="338">
        <v>4</v>
      </c>
      <c r="N76" s="337" t="s">
        <v>236</v>
      </c>
      <c r="O76" s="201">
        <v>0</v>
      </c>
      <c r="P76" s="201"/>
      <c r="Q76" s="203">
        <f aca="true" t="shared" si="1" ref="Q76:AA76">Q77</f>
        <v>16800</v>
      </c>
      <c r="R76" s="203">
        <f t="shared" si="1"/>
        <v>10500</v>
      </c>
      <c r="S76" s="203">
        <f t="shared" si="1"/>
        <v>16800</v>
      </c>
      <c r="T76" s="202">
        <v>498000</v>
      </c>
      <c r="U76" s="769">
        <f t="shared" si="1"/>
        <v>13300</v>
      </c>
      <c r="V76" s="203">
        <f t="shared" si="1"/>
        <v>10500</v>
      </c>
      <c r="W76" s="203">
        <f t="shared" si="1"/>
        <v>13300</v>
      </c>
      <c r="X76" s="203">
        <f t="shared" si="1"/>
        <v>13300</v>
      </c>
      <c r="Y76" s="204">
        <f t="shared" si="1"/>
        <v>13300</v>
      </c>
      <c r="Z76" s="203">
        <f t="shared" si="1"/>
        <v>13300</v>
      </c>
      <c r="AA76" s="203">
        <f t="shared" si="1"/>
        <v>13300</v>
      </c>
      <c r="AF76" s="467">
        <f t="shared" si="0"/>
        <v>3500</v>
      </c>
    </row>
    <row r="77" spans="1:32" s="364" customFormat="1" ht="55.5" customHeight="1">
      <c r="A77" s="368"/>
      <c r="B77" s="339" t="s">
        <v>294</v>
      </c>
      <c r="C77" s="200"/>
      <c r="D77" s="200"/>
      <c r="E77" s="200"/>
      <c r="F77" s="200"/>
      <c r="G77" s="200"/>
      <c r="H77" s="200"/>
      <c r="I77" s="200"/>
      <c r="J77" s="200"/>
      <c r="K77" s="130">
        <v>654</v>
      </c>
      <c r="L77" s="338">
        <v>3</v>
      </c>
      <c r="M77" s="338">
        <v>4</v>
      </c>
      <c r="N77" s="429" t="s">
        <v>170</v>
      </c>
      <c r="O77" s="201">
        <v>0</v>
      </c>
      <c r="P77" s="201"/>
      <c r="Q77" s="203">
        <f>Q79</f>
        <v>16800</v>
      </c>
      <c r="R77" s="203">
        <f>R79</f>
        <v>10500</v>
      </c>
      <c r="S77" s="203">
        <f>S79</f>
        <v>16800</v>
      </c>
      <c r="T77" s="202">
        <v>498000</v>
      </c>
      <c r="U77" s="769">
        <f aca="true" t="shared" si="2" ref="U77:AA77">U79</f>
        <v>13300</v>
      </c>
      <c r="V77" s="203">
        <f t="shared" si="2"/>
        <v>10500</v>
      </c>
      <c r="W77" s="203">
        <f t="shared" si="2"/>
        <v>13300</v>
      </c>
      <c r="X77" s="203">
        <f t="shared" si="2"/>
        <v>13300</v>
      </c>
      <c r="Y77" s="204">
        <f t="shared" si="2"/>
        <v>13300</v>
      </c>
      <c r="Z77" s="203">
        <f t="shared" si="2"/>
        <v>13300</v>
      </c>
      <c r="AA77" s="203">
        <f t="shared" si="2"/>
        <v>13300</v>
      </c>
      <c r="AF77" s="467">
        <f t="shared" si="0"/>
        <v>3500</v>
      </c>
    </row>
    <row r="78" spans="1:32" s="364" customFormat="1" ht="272.25" customHeight="1">
      <c r="A78" s="368"/>
      <c r="B78" s="713" t="s">
        <v>317</v>
      </c>
      <c r="C78" s="200"/>
      <c r="D78" s="200"/>
      <c r="E78" s="200"/>
      <c r="F78" s="200"/>
      <c r="G78" s="200"/>
      <c r="H78" s="200"/>
      <c r="I78" s="200"/>
      <c r="J78" s="200"/>
      <c r="K78" s="130">
        <v>654</v>
      </c>
      <c r="L78" s="338">
        <v>3</v>
      </c>
      <c r="M78" s="338">
        <v>4</v>
      </c>
      <c r="N78" s="429" t="s">
        <v>318</v>
      </c>
      <c r="O78" s="201">
        <v>0</v>
      </c>
      <c r="P78" s="201"/>
      <c r="Q78" s="203">
        <v>16800</v>
      </c>
      <c r="R78" s="203">
        <v>10500</v>
      </c>
      <c r="S78" s="203">
        <f>Q78</f>
        <v>16800</v>
      </c>
      <c r="T78" s="202"/>
      <c r="U78" s="769">
        <f>U79</f>
        <v>13300</v>
      </c>
      <c r="V78" s="203">
        <v>10500</v>
      </c>
      <c r="W78" s="203">
        <f>U78</f>
        <v>13300</v>
      </c>
      <c r="X78" s="203">
        <f>X79</f>
        <v>13300</v>
      </c>
      <c r="Y78" s="204">
        <f>X78</f>
        <v>13300</v>
      </c>
      <c r="Z78" s="203">
        <f>Z79</f>
        <v>13300</v>
      </c>
      <c r="AA78" s="203">
        <f>Z78</f>
        <v>13300</v>
      </c>
      <c r="AF78" s="467">
        <f t="shared" si="0"/>
        <v>3500</v>
      </c>
    </row>
    <row r="79" spans="1:32" s="364" customFormat="1" ht="27" customHeight="1">
      <c r="A79" s="368"/>
      <c r="B79" s="358" t="s">
        <v>134</v>
      </c>
      <c r="C79" s="200"/>
      <c r="D79" s="200"/>
      <c r="E79" s="200"/>
      <c r="F79" s="200"/>
      <c r="G79" s="200"/>
      <c r="H79" s="200"/>
      <c r="I79" s="200"/>
      <c r="J79" s="200"/>
      <c r="K79" s="130">
        <v>654</v>
      </c>
      <c r="L79" s="338">
        <v>3</v>
      </c>
      <c r="M79" s="338">
        <v>4</v>
      </c>
      <c r="N79" s="429" t="s">
        <v>318</v>
      </c>
      <c r="O79" s="201">
        <v>244</v>
      </c>
      <c r="P79" s="201"/>
      <c r="Q79" s="203">
        <v>16800</v>
      </c>
      <c r="R79" s="203">
        <v>10500</v>
      </c>
      <c r="S79" s="203">
        <f>Q79</f>
        <v>16800</v>
      </c>
      <c r="T79" s="202">
        <v>498000</v>
      </c>
      <c r="U79" s="769">
        <v>13300</v>
      </c>
      <c r="V79" s="203">
        <v>10500</v>
      </c>
      <c r="W79" s="203">
        <v>13300</v>
      </c>
      <c r="X79" s="203">
        <v>13300</v>
      </c>
      <c r="Y79" s="203">
        <v>13300</v>
      </c>
      <c r="Z79" s="203">
        <v>13300</v>
      </c>
      <c r="AA79" s="203">
        <f>Z79</f>
        <v>13300</v>
      </c>
      <c r="AF79" s="467">
        <f t="shared" si="0"/>
        <v>3500</v>
      </c>
    </row>
    <row r="80" spans="1:32" s="364" customFormat="1" ht="54" customHeight="1">
      <c r="A80" s="368"/>
      <c r="B80" s="370" t="s">
        <v>136</v>
      </c>
      <c r="C80" s="371"/>
      <c r="D80" s="853"/>
      <c r="E80" s="853"/>
      <c r="F80" s="853"/>
      <c r="G80" s="853"/>
      <c r="H80" s="853"/>
      <c r="I80" s="853"/>
      <c r="J80" s="854"/>
      <c r="K80" s="130">
        <v>654</v>
      </c>
      <c r="L80" s="373">
        <v>3</v>
      </c>
      <c r="M80" s="373">
        <v>9</v>
      </c>
      <c r="N80" s="337" t="s">
        <v>236</v>
      </c>
      <c r="O80" s="375">
        <v>0</v>
      </c>
      <c r="P80" s="201"/>
      <c r="Q80" s="203">
        <f>Q81+Q84</f>
        <v>167300</v>
      </c>
      <c r="R80" s="203">
        <f>R81</f>
        <v>0</v>
      </c>
      <c r="S80" s="204"/>
      <c r="T80" s="202"/>
      <c r="U80" s="769">
        <f>U81+U84</f>
        <v>100000</v>
      </c>
      <c r="V80" s="203">
        <f>V81</f>
        <v>0</v>
      </c>
      <c r="W80" s="204"/>
      <c r="X80" s="203">
        <f>X81</f>
        <v>60000</v>
      </c>
      <c r="Y80" s="204"/>
      <c r="Z80" s="203">
        <f>Z81</f>
        <v>30000</v>
      </c>
      <c r="AA80" s="203"/>
      <c r="AF80" s="467">
        <f t="shared" si="0"/>
        <v>67300</v>
      </c>
    </row>
    <row r="81" spans="1:32" s="364" customFormat="1" ht="78" customHeight="1">
      <c r="A81" s="368"/>
      <c r="B81" s="426" t="s">
        <v>319</v>
      </c>
      <c r="C81" s="371"/>
      <c r="D81" s="853"/>
      <c r="E81" s="853"/>
      <c r="F81" s="853"/>
      <c r="G81" s="853"/>
      <c r="H81" s="853"/>
      <c r="I81" s="853"/>
      <c r="J81" s="854"/>
      <c r="K81" s="130">
        <v>654</v>
      </c>
      <c r="L81" s="373">
        <v>3</v>
      </c>
      <c r="M81" s="373">
        <v>9</v>
      </c>
      <c r="N81" s="433" t="s">
        <v>189</v>
      </c>
      <c r="O81" s="375">
        <v>0</v>
      </c>
      <c r="P81" s="201"/>
      <c r="Q81" s="203">
        <f>Q83</f>
        <v>60000</v>
      </c>
      <c r="R81" s="203">
        <f>R82</f>
        <v>0</v>
      </c>
      <c r="S81" s="204"/>
      <c r="T81" s="202"/>
      <c r="U81" s="769">
        <f>U83</f>
        <v>100000</v>
      </c>
      <c r="V81" s="203">
        <f>V82</f>
        <v>0</v>
      </c>
      <c r="W81" s="204"/>
      <c r="X81" s="203">
        <f>X83</f>
        <v>60000</v>
      </c>
      <c r="Y81" s="204"/>
      <c r="Z81" s="203">
        <f>Z83</f>
        <v>30000</v>
      </c>
      <c r="AA81" s="203"/>
      <c r="AF81" s="467">
        <f t="shared" si="0"/>
        <v>-40000</v>
      </c>
    </row>
    <row r="82" spans="1:32" s="364" customFormat="1" ht="77.25" customHeight="1">
      <c r="A82" s="368"/>
      <c r="B82" s="426" t="s">
        <v>322</v>
      </c>
      <c r="C82" s="371"/>
      <c r="D82" s="854"/>
      <c r="E82" s="855"/>
      <c r="F82" s="855"/>
      <c r="G82" s="855"/>
      <c r="H82" s="855"/>
      <c r="I82" s="855"/>
      <c r="J82" s="856"/>
      <c r="K82" s="130">
        <v>654</v>
      </c>
      <c r="L82" s="373">
        <v>3</v>
      </c>
      <c r="M82" s="373">
        <v>9</v>
      </c>
      <c r="N82" s="433" t="s">
        <v>255</v>
      </c>
      <c r="O82" s="375">
        <v>0</v>
      </c>
      <c r="P82" s="201"/>
      <c r="Q82" s="203">
        <f>Q83</f>
        <v>60000</v>
      </c>
      <c r="R82" s="203"/>
      <c r="S82" s="204"/>
      <c r="T82" s="202"/>
      <c r="U82" s="769">
        <f>U83</f>
        <v>100000</v>
      </c>
      <c r="V82" s="203"/>
      <c r="W82" s="204"/>
      <c r="X82" s="203">
        <f>X83</f>
        <v>60000</v>
      </c>
      <c r="Y82" s="204"/>
      <c r="Z82" s="203">
        <f>Z83</f>
        <v>30000</v>
      </c>
      <c r="AA82" s="203"/>
      <c r="AF82" s="467">
        <f t="shared" si="0"/>
        <v>-40000</v>
      </c>
    </row>
    <row r="83" spans="1:32" s="364" customFormat="1" ht="39.75" customHeight="1">
      <c r="A83" s="368"/>
      <c r="B83" s="358" t="s">
        <v>134</v>
      </c>
      <c r="C83" s="371"/>
      <c r="D83" s="372"/>
      <c r="E83" s="334"/>
      <c r="F83" s="334"/>
      <c r="G83" s="334"/>
      <c r="H83" s="334"/>
      <c r="I83" s="334"/>
      <c r="J83" s="334"/>
      <c r="K83" s="130">
        <v>654</v>
      </c>
      <c r="L83" s="373">
        <v>3</v>
      </c>
      <c r="M83" s="373">
        <v>9</v>
      </c>
      <c r="N83" s="433" t="s">
        <v>255</v>
      </c>
      <c r="O83" s="375">
        <v>244</v>
      </c>
      <c r="P83" s="201"/>
      <c r="Q83" s="203">
        <v>60000</v>
      </c>
      <c r="R83" s="203">
        <v>60000</v>
      </c>
      <c r="S83" s="204"/>
      <c r="T83" s="202"/>
      <c r="U83" s="769">
        <v>100000</v>
      </c>
      <c r="V83" s="203">
        <v>60000</v>
      </c>
      <c r="W83" s="204"/>
      <c r="X83" s="203">
        <v>60000</v>
      </c>
      <c r="Y83" s="204"/>
      <c r="Z83" s="203">
        <v>30000</v>
      </c>
      <c r="AA83" s="203"/>
      <c r="AF83" s="467">
        <f t="shared" si="0"/>
        <v>-40000</v>
      </c>
    </row>
    <row r="84" spans="1:32" s="364" customFormat="1" ht="69" customHeight="1" hidden="1">
      <c r="A84" s="368"/>
      <c r="B84" s="671" t="s">
        <v>256</v>
      </c>
      <c r="C84" s="371"/>
      <c r="D84" s="853"/>
      <c r="E84" s="853"/>
      <c r="F84" s="853"/>
      <c r="G84" s="853"/>
      <c r="H84" s="853"/>
      <c r="I84" s="853"/>
      <c r="J84" s="854"/>
      <c r="K84" s="130">
        <v>654</v>
      </c>
      <c r="L84" s="373">
        <v>3</v>
      </c>
      <c r="M84" s="373">
        <v>9</v>
      </c>
      <c r="N84" s="433" t="s">
        <v>190</v>
      </c>
      <c r="O84" s="375">
        <v>0</v>
      </c>
      <c r="P84" s="201"/>
      <c r="Q84" s="203">
        <f>Q85+Q87</f>
        <v>107300</v>
      </c>
      <c r="R84" s="203">
        <v>60000</v>
      </c>
      <c r="S84" s="349"/>
      <c r="T84" s="202"/>
      <c r="U84" s="769">
        <f>U85+U87</f>
        <v>0</v>
      </c>
      <c r="V84" s="203">
        <v>60000</v>
      </c>
      <c r="W84" s="349"/>
      <c r="X84" s="203"/>
      <c r="Y84" s="204"/>
      <c r="Z84" s="203"/>
      <c r="AA84" s="203"/>
      <c r="AF84" s="467">
        <f t="shared" si="0"/>
        <v>107300</v>
      </c>
    </row>
    <row r="85" spans="1:32" s="364" customFormat="1" ht="165" customHeight="1" hidden="1">
      <c r="A85" s="368"/>
      <c r="B85" s="426" t="s">
        <v>257</v>
      </c>
      <c r="C85" s="371"/>
      <c r="D85" s="853"/>
      <c r="E85" s="853"/>
      <c r="F85" s="853"/>
      <c r="G85" s="853"/>
      <c r="H85" s="853"/>
      <c r="I85" s="853"/>
      <c r="J85" s="854"/>
      <c r="K85" s="130">
        <v>654</v>
      </c>
      <c r="L85" s="373">
        <v>3</v>
      </c>
      <c r="M85" s="373">
        <v>9</v>
      </c>
      <c r="N85" s="433" t="s">
        <v>248</v>
      </c>
      <c r="O85" s="375">
        <v>0</v>
      </c>
      <c r="P85" s="201"/>
      <c r="Q85" s="203">
        <v>87300</v>
      </c>
      <c r="R85" s="203">
        <v>60000</v>
      </c>
      <c r="S85" s="349"/>
      <c r="T85" s="202"/>
      <c r="U85" s="769"/>
      <c r="V85" s="203">
        <v>60000</v>
      </c>
      <c r="W85" s="349"/>
      <c r="X85" s="203"/>
      <c r="Y85" s="204"/>
      <c r="Z85" s="203"/>
      <c r="AA85" s="203"/>
      <c r="AF85" s="467">
        <f t="shared" si="0"/>
        <v>87300</v>
      </c>
    </row>
    <row r="86" spans="1:32" s="364" customFormat="1" ht="34.5" customHeight="1" hidden="1">
      <c r="A86" s="368"/>
      <c r="B86" s="358" t="s">
        <v>134</v>
      </c>
      <c r="C86" s="371"/>
      <c r="D86" s="669"/>
      <c r="E86" s="669"/>
      <c r="F86" s="669"/>
      <c r="G86" s="669"/>
      <c r="H86" s="669"/>
      <c r="I86" s="669"/>
      <c r="J86" s="372"/>
      <c r="K86" s="130">
        <v>654</v>
      </c>
      <c r="L86" s="373">
        <v>3</v>
      </c>
      <c r="M86" s="373">
        <v>9</v>
      </c>
      <c r="N86" s="433" t="s">
        <v>248</v>
      </c>
      <c r="O86" s="375">
        <v>244</v>
      </c>
      <c r="P86" s="201"/>
      <c r="Q86" s="203">
        <v>87300</v>
      </c>
      <c r="R86" s="203"/>
      <c r="S86" s="349"/>
      <c r="T86" s="202"/>
      <c r="U86" s="769"/>
      <c r="V86" s="203"/>
      <c r="W86" s="349"/>
      <c r="X86" s="203"/>
      <c r="Y86" s="204"/>
      <c r="Z86" s="203"/>
      <c r="AA86" s="203"/>
      <c r="AF86" s="467">
        <f aca="true" t="shared" si="3" ref="AF86:AF151">Q86-U86</f>
        <v>87300</v>
      </c>
    </row>
    <row r="87" spans="1:32" s="364" customFormat="1" ht="107.25" customHeight="1" hidden="1">
      <c r="A87" s="368"/>
      <c r="B87" s="672" t="s">
        <v>258</v>
      </c>
      <c r="C87" s="371"/>
      <c r="D87" s="853"/>
      <c r="E87" s="853"/>
      <c r="F87" s="853"/>
      <c r="G87" s="853"/>
      <c r="H87" s="853"/>
      <c r="I87" s="853"/>
      <c r="J87" s="854"/>
      <c r="K87" s="130">
        <v>654</v>
      </c>
      <c r="L87" s="373">
        <v>3</v>
      </c>
      <c r="M87" s="373">
        <v>9</v>
      </c>
      <c r="N87" s="433" t="s">
        <v>191</v>
      </c>
      <c r="O87" s="375">
        <v>0</v>
      </c>
      <c r="P87" s="201"/>
      <c r="Q87" s="203">
        <v>20000</v>
      </c>
      <c r="R87" s="203">
        <v>60000</v>
      </c>
      <c r="S87" s="204"/>
      <c r="T87" s="202"/>
      <c r="U87" s="769"/>
      <c r="V87" s="203">
        <v>60000</v>
      </c>
      <c r="W87" s="204"/>
      <c r="X87" s="203"/>
      <c r="Y87" s="204"/>
      <c r="Z87" s="203"/>
      <c r="AA87" s="203"/>
      <c r="AF87" s="467">
        <f t="shared" si="3"/>
        <v>20000</v>
      </c>
    </row>
    <row r="88" spans="1:32" s="364" customFormat="1" ht="25.5" customHeight="1" hidden="1">
      <c r="A88" s="368"/>
      <c r="B88" s="358" t="s">
        <v>134</v>
      </c>
      <c r="C88" s="371"/>
      <c r="D88" s="669"/>
      <c r="E88" s="669"/>
      <c r="F88" s="669"/>
      <c r="G88" s="669"/>
      <c r="H88" s="669"/>
      <c r="I88" s="669"/>
      <c r="J88" s="372"/>
      <c r="K88" s="130">
        <v>654</v>
      </c>
      <c r="L88" s="373">
        <v>3</v>
      </c>
      <c r="M88" s="373">
        <v>9</v>
      </c>
      <c r="N88" s="433" t="s">
        <v>191</v>
      </c>
      <c r="O88" s="375">
        <v>244</v>
      </c>
      <c r="P88" s="201"/>
      <c r="Q88" s="203">
        <v>20000</v>
      </c>
      <c r="R88" s="203"/>
      <c r="S88" s="204"/>
      <c r="T88" s="202"/>
      <c r="U88" s="769"/>
      <c r="V88" s="203"/>
      <c r="W88" s="204"/>
      <c r="X88" s="203"/>
      <c r="Y88" s="204"/>
      <c r="Z88" s="203"/>
      <c r="AA88" s="203"/>
      <c r="AF88" s="467">
        <f t="shared" si="3"/>
        <v>20000</v>
      </c>
    </row>
    <row r="89" spans="1:32" s="364" customFormat="1" ht="40.5" customHeight="1">
      <c r="A89" s="368"/>
      <c r="B89" s="376" t="s">
        <v>153</v>
      </c>
      <c r="C89" s="200"/>
      <c r="D89" s="200"/>
      <c r="E89" s="200"/>
      <c r="F89" s="200"/>
      <c r="G89" s="200"/>
      <c r="H89" s="200"/>
      <c r="I89" s="200"/>
      <c r="J89" s="200"/>
      <c r="K89" s="130">
        <v>654</v>
      </c>
      <c r="L89" s="205">
        <v>3</v>
      </c>
      <c r="M89" s="205">
        <v>14</v>
      </c>
      <c r="N89" s="337" t="s">
        <v>236</v>
      </c>
      <c r="O89" s="375">
        <v>0</v>
      </c>
      <c r="P89" s="201"/>
      <c r="Q89" s="203">
        <f>Q94</f>
        <v>5760</v>
      </c>
      <c r="R89" s="203">
        <f>R90</f>
        <v>2386000</v>
      </c>
      <c r="S89" s="204"/>
      <c r="T89" s="202"/>
      <c r="U89" s="769">
        <f>U94</f>
        <v>12143</v>
      </c>
      <c r="V89" s="203">
        <f>V90</f>
        <v>2386000</v>
      </c>
      <c r="W89" s="204"/>
      <c r="X89" s="203">
        <f>X94</f>
        <v>5429</v>
      </c>
      <c r="Y89" s="204"/>
      <c r="Z89" s="203">
        <f>Z94</f>
        <v>5429</v>
      </c>
      <c r="AA89" s="203"/>
      <c r="AF89" s="467">
        <f t="shared" si="3"/>
        <v>-6383</v>
      </c>
    </row>
    <row r="90" spans="1:32" s="364" customFormat="1" ht="3.75" customHeight="1" hidden="1">
      <c r="A90" s="368"/>
      <c r="B90" s="370" t="s">
        <v>150</v>
      </c>
      <c r="C90" s="200"/>
      <c r="D90" s="200"/>
      <c r="E90" s="200"/>
      <c r="F90" s="200"/>
      <c r="G90" s="200"/>
      <c r="H90" s="200"/>
      <c r="I90" s="200"/>
      <c r="J90" s="200"/>
      <c r="K90" s="130">
        <v>654</v>
      </c>
      <c r="L90" s="205">
        <v>3</v>
      </c>
      <c r="M90" s="205">
        <v>14</v>
      </c>
      <c r="N90" s="207">
        <v>7951600</v>
      </c>
      <c r="O90" s="206">
        <v>0</v>
      </c>
      <c r="P90" s="201"/>
      <c r="Q90" s="203">
        <f>Q91</f>
        <v>0</v>
      </c>
      <c r="R90" s="203">
        <v>2386000</v>
      </c>
      <c r="S90" s="204"/>
      <c r="T90" s="202"/>
      <c r="U90" s="769">
        <f>U91</f>
        <v>0</v>
      </c>
      <c r="V90" s="203">
        <v>2386000</v>
      </c>
      <c r="W90" s="204"/>
      <c r="X90" s="203">
        <f>X91</f>
        <v>0</v>
      </c>
      <c r="Y90" s="204"/>
      <c r="Z90" s="203">
        <f>Z91</f>
        <v>0</v>
      </c>
      <c r="AA90" s="203"/>
      <c r="AF90" s="467">
        <f t="shared" si="3"/>
        <v>0</v>
      </c>
    </row>
    <row r="91" spans="1:32" s="364" customFormat="1" ht="12.75" hidden="1">
      <c r="A91" s="368"/>
      <c r="B91" s="370" t="s">
        <v>141</v>
      </c>
      <c r="C91" s="200"/>
      <c r="D91" s="200"/>
      <c r="E91" s="200"/>
      <c r="F91" s="200"/>
      <c r="G91" s="200"/>
      <c r="H91" s="200"/>
      <c r="I91" s="200"/>
      <c r="J91" s="200"/>
      <c r="K91" s="130">
        <v>654</v>
      </c>
      <c r="L91" s="205">
        <v>3</v>
      </c>
      <c r="M91" s="205">
        <v>14</v>
      </c>
      <c r="N91" s="207">
        <v>7951600</v>
      </c>
      <c r="O91" s="206">
        <v>540</v>
      </c>
      <c r="P91" s="201"/>
      <c r="Q91" s="203">
        <v>0</v>
      </c>
      <c r="R91" s="203">
        <v>2386000</v>
      </c>
      <c r="S91" s="204"/>
      <c r="T91" s="202"/>
      <c r="U91" s="769">
        <v>0</v>
      </c>
      <c r="V91" s="203">
        <v>2386000</v>
      </c>
      <c r="W91" s="204"/>
      <c r="X91" s="203">
        <v>0</v>
      </c>
      <c r="Y91" s="204"/>
      <c r="Z91" s="203">
        <v>0</v>
      </c>
      <c r="AA91" s="203"/>
      <c r="AF91" s="467">
        <f t="shared" si="3"/>
        <v>0</v>
      </c>
    </row>
    <row r="92" spans="1:32" s="364" customFormat="1" ht="66" hidden="1">
      <c r="A92" s="368"/>
      <c r="B92" s="370" t="s">
        <v>151</v>
      </c>
      <c r="C92" s="200"/>
      <c r="D92" s="200"/>
      <c r="E92" s="200"/>
      <c r="F92" s="200"/>
      <c r="G92" s="200"/>
      <c r="H92" s="200"/>
      <c r="I92" s="200"/>
      <c r="J92" s="200"/>
      <c r="K92" s="130">
        <v>654</v>
      </c>
      <c r="L92" s="205">
        <v>3</v>
      </c>
      <c r="M92" s="205">
        <v>14</v>
      </c>
      <c r="N92" s="207">
        <v>5220700</v>
      </c>
      <c r="O92" s="206">
        <v>0</v>
      </c>
      <c r="P92" s="201"/>
      <c r="Q92" s="203">
        <f>Q93</f>
        <v>0</v>
      </c>
      <c r="R92" s="203">
        <v>2386000</v>
      </c>
      <c r="S92" s="204"/>
      <c r="T92" s="202"/>
      <c r="U92" s="769">
        <f>U93</f>
        <v>0</v>
      </c>
      <c r="V92" s="203">
        <v>2386000</v>
      </c>
      <c r="W92" s="204"/>
      <c r="X92" s="203">
        <f>X93</f>
        <v>0</v>
      </c>
      <c r="Y92" s="204"/>
      <c r="Z92" s="203">
        <f>Z93</f>
        <v>0</v>
      </c>
      <c r="AA92" s="203"/>
      <c r="AF92" s="467">
        <f t="shared" si="3"/>
        <v>0</v>
      </c>
    </row>
    <row r="93" spans="1:32" s="364" customFormat="1" ht="12.75" hidden="1">
      <c r="A93" s="368"/>
      <c r="B93" s="370" t="s">
        <v>141</v>
      </c>
      <c r="C93" s="200"/>
      <c r="D93" s="200"/>
      <c r="E93" s="200"/>
      <c r="F93" s="200"/>
      <c r="G93" s="200"/>
      <c r="H93" s="200"/>
      <c r="I93" s="200"/>
      <c r="J93" s="200"/>
      <c r="K93" s="130">
        <v>654</v>
      </c>
      <c r="L93" s="205">
        <v>3</v>
      </c>
      <c r="M93" s="205">
        <v>14</v>
      </c>
      <c r="N93" s="207">
        <v>5220700</v>
      </c>
      <c r="O93" s="206">
        <v>540</v>
      </c>
      <c r="P93" s="201"/>
      <c r="Q93" s="203">
        <v>0</v>
      </c>
      <c r="R93" s="203">
        <v>2386000</v>
      </c>
      <c r="S93" s="204"/>
      <c r="T93" s="202"/>
      <c r="U93" s="769">
        <v>0</v>
      </c>
      <c r="V93" s="203">
        <v>2386000</v>
      </c>
      <c r="W93" s="204"/>
      <c r="X93" s="203">
        <v>0</v>
      </c>
      <c r="Y93" s="204"/>
      <c r="Z93" s="203">
        <v>0</v>
      </c>
      <c r="AA93" s="203"/>
      <c r="AF93" s="467">
        <f t="shared" si="3"/>
        <v>0</v>
      </c>
    </row>
    <row r="94" spans="1:32" s="364" customFormat="1" ht="66">
      <c r="A94" s="368"/>
      <c r="B94" s="451" t="s">
        <v>259</v>
      </c>
      <c r="C94" s="200"/>
      <c r="D94" s="200"/>
      <c r="E94" s="200"/>
      <c r="F94" s="200"/>
      <c r="G94" s="200"/>
      <c r="H94" s="200"/>
      <c r="I94" s="200"/>
      <c r="J94" s="200"/>
      <c r="K94" s="130">
        <v>654</v>
      </c>
      <c r="L94" s="373">
        <v>3</v>
      </c>
      <c r="M94" s="373">
        <v>14</v>
      </c>
      <c r="N94" s="433" t="s">
        <v>221</v>
      </c>
      <c r="O94" s="375">
        <v>0</v>
      </c>
      <c r="P94" s="201"/>
      <c r="Q94" s="203">
        <v>5760</v>
      </c>
      <c r="R94" s="203">
        <v>455</v>
      </c>
      <c r="S94" s="203"/>
      <c r="T94" s="202"/>
      <c r="U94" s="769">
        <f>U96+U97</f>
        <v>12143</v>
      </c>
      <c r="V94" s="203">
        <v>455</v>
      </c>
      <c r="W94" s="203"/>
      <c r="X94" s="203">
        <f>X96+X97</f>
        <v>5429</v>
      </c>
      <c r="Y94" s="204"/>
      <c r="Z94" s="203">
        <f>Z96+Z97</f>
        <v>5429</v>
      </c>
      <c r="AA94" s="203"/>
      <c r="AF94" s="467">
        <f t="shared" si="3"/>
        <v>-6383</v>
      </c>
    </row>
    <row r="95" spans="1:32" s="364" customFormat="1" ht="190.5" customHeight="1">
      <c r="A95" s="368"/>
      <c r="B95" s="306" t="s">
        <v>0</v>
      </c>
      <c r="C95" s="200"/>
      <c r="D95" s="200"/>
      <c r="E95" s="200"/>
      <c r="F95" s="200"/>
      <c r="G95" s="200"/>
      <c r="H95" s="200"/>
      <c r="I95" s="200"/>
      <c r="J95" s="200"/>
      <c r="K95" s="130">
        <v>654</v>
      </c>
      <c r="L95" s="373">
        <v>3</v>
      </c>
      <c r="M95" s="373">
        <v>14</v>
      </c>
      <c r="N95" s="434" t="s">
        <v>309</v>
      </c>
      <c r="O95" s="375">
        <v>0</v>
      </c>
      <c r="P95" s="201"/>
      <c r="Q95" s="203">
        <v>4032</v>
      </c>
      <c r="R95" s="203"/>
      <c r="S95" s="203"/>
      <c r="T95" s="202"/>
      <c r="U95" s="769">
        <f>U96</f>
        <v>8500</v>
      </c>
      <c r="V95" s="203"/>
      <c r="W95" s="203"/>
      <c r="X95" s="203">
        <f>X96</f>
        <v>3800</v>
      </c>
      <c r="Y95" s="204"/>
      <c r="Z95" s="203">
        <f>Z96</f>
        <v>3800</v>
      </c>
      <c r="AA95" s="203"/>
      <c r="AF95" s="467">
        <f t="shared" si="3"/>
        <v>-4468</v>
      </c>
    </row>
    <row r="96" spans="1:32" s="364" customFormat="1" ht="33.75" customHeight="1">
      <c r="A96" s="368"/>
      <c r="B96" s="358" t="s">
        <v>134</v>
      </c>
      <c r="C96" s="200"/>
      <c r="D96" s="200"/>
      <c r="E96" s="200"/>
      <c r="F96" s="200"/>
      <c r="G96" s="200"/>
      <c r="H96" s="200"/>
      <c r="I96" s="200"/>
      <c r="J96" s="200"/>
      <c r="K96" s="130">
        <v>654</v>
      </c>
      <c r="L96" s="373">
        <v>3</v>
      </c>
      <c r="M96" s="373">
        <v>14</v>
      </c>
      <c r="N96" s="434" t="s">
        <v>309</v>
      </c>
      <c r="O96" s="375">
        <v>244</v>
      </c>
      <c r="P96" s="201"/>
      <c r="Q96" s="203">
        <v>4032</v>
      </c>
      <c r="R96" s="203"/>
      <c r="S96" s="203"/>
      <c r="T96" s="202"/>
      <c r="U96" s="769">
        <v>8500</v>
      </c>
      <c r="V96" s="203"/>
      <c r="W96" s="203"/>
      <c r="X96" s="203">
        <v>3800</v>
      </c>
      <c r="Y96" s="204"/>
      <c r="Z96" s="203">
        <v>3800</v>
      </c>
      <c r="AA96" s="203"/>
      <c r="AF96" s="467">
        <f t="shared" si="3"/>
        <v>-4468</v>
      </c>
    </row>
    <row r="97" spans="1:32" s="364" customFormat="1" ht="140.25" customHeight="1">
      <c r="A97" s="368"/>
      <c r="B97" s="426" t="s">
        <v>312</v>
      </c>
      <c r="C97" s="200"/>
      <c r="D97" s="200"/>
      <c r="E97" s="200"/>
      <c r="F97" s="200"/>
      <c r="G97" s="200"/>
      <c r="H97" s="200"/>
      <c r="I97" s="200"/>
      <c r="J97" s="200"/>
      <c r="K97" s="130">
        <v>654</v>
      </c>
      <c r="L97" s="373">
        <v>3</v>
      </c>
      <c r="M97" s="373">
        <v>14</v>
      </c>
      <c r="N97" s="436" t="s">
        <v>192</v>
      </c>
      <c r="O97" s="375">
        <v>0</v>
      </c>
      <c r="P97" s="201"/>
      <c r="Q97" s="203">
        <v>1728</v>
      </c>
      <c r="R97" s="203">
        <v>455</v>
      </c>
      <c r="S97" s="203"/>
      <c r="T97" s="202"/>
      <c r="U97" s="769">
        <f>U98</f>
        <v>3643</v>
      </c>
      <c r="V97" s="203">
        <v>455</v>
      </c>
      <c r="W97" s="203"/>
      <c r="X97" s="203">
        <f>X98</f>
        <v>1629</v>
      </c>
      <c r="Y97" s="204"/>
      <c r="Z97" s="203">
        <f>Z98</f>
        <v>1629</v>
      </c>
      <c r="AA97" s="203"/>
      <c r="AF97" s="467">
        <f t="shared" si="3"/>
        <v>-1915</v>
      </c>
    </row>
    <row r="98" spans="1:32" s="364" customFormat="1" ht="32.25" customHeight="1">
      <c r="A98" s="368"/>
      <c r="B98" s="358" t="s">
        <v>134</v>
      </c>
      <c r="C98" s="200"/>
      <c r="D98" s="200"/>
      <c r="E98" s="200"/>
      <c r="F98" s="200"/>
      <c r="G98" s="200"/>
      <c r="H98" s="200"/>
      <c r="I98" s="200"/>
      <c r="J98" s="200"/>
      <c r="K98" s="130">
        <v>654</v>
      </c>
      <c r="L98" s="373">
        <v>3</v>
      </c>
      <c r="M98" s="373">
        <v>14</v>
      </c>
      <c r="N98" s="436" t="s">
        <v>192</v>
      </c>
      <c r="O98" s="375">
        <v>244</v>
      </c>
      <c r="P98" s="201"/>
      <c r="Q98" s="203">
        <v>1728</v>
      </c>
      <c r="R98" s="203">
        <v>455</v>
      </c>
      <c r="S98" s="203"/>
      <c r="T98" s="202"/>
      <c r="U98" s="769">
        <v>3643</v>
      </c>
      <c r="V98" s="203">
        <v>455</v>
      </c>
      <c r="W98" s="203"/>
      <c r="X98" s="203">
        <v>1629</v>
      </c>
      <c r="Y98" s="204"/>
      <c r="Z98" s="203">
        <v>1629</v>
      </c>
      <c r="AA98" s="203"/>
      <c r="AF98" s="467">
        <f t="shared" si="3"/>
        <v>-1915</v>
      </c>
    </row>
    <row r="99" spans="1:32" s="367" customFormat="1" ht="18.75" customHeight="1">
      <c r="A99" s="366"/>
      <c r="B99" s="357" t="s">
        <v>76</v>
      </c>
      <c r="C99" s="129"/>
      <c r="D99" s="129"/>
      <c r="E99" s="129"/>
      <c r="F99" s="129"/>
      <c r="G99" s="129"/>
      <c r="H99" s="129"/>
      <c r="I99" s="129"/>
      <c r="J99" s="129"/>
      <c r="K99" s="130">
        <v>654</v>
      </c>
      <c r="L99" s="131">
        <v>4</v>
      </c>
      <c r="M99" s="131">
        <v>0</v>
      </c>
      <c r="N99" s="132" t="s">
        <v>236</v>
      </c>
      <c r="O99" s="130">
        <v>0</v>
      </c>
      <c r="P99" s="130"/>
      <c r="Q99" s="134">
        <f>Q107+Q112+Q101</f>
        <v>2800000</v>
      </c>
      <c r="R99" s="134">
        <f>R107+R112+R101</f>
        <v>463000</v>
      </c>
      <c r="S99" s="135"/>
      <c r="T99" s="133">
        <v>22165000</v>
      </c>
      <c r="U99" s="768">
        <f>U107+U112+U101</f>
        <v>3125000</v>
      </c>
      <c r="V99" s="134">
        <f>V107+V112+V101</f>
        <v>463000</v>
      </c>
      <c r="W99" s="135"/>
      <c r="X99" s="134">
        <f>X107+X112+X101</f>
        <v>3057000</v>
      </c>
      <c r="Y99" s="135">
        <f>Y112+Y128</f>
        <v>0</v>
      </c>
      <c r="Z99" s="134">
        <f>Z107+Z112+Z101</f>
        <v>3145000</v>
      </c>
      <c r="AA99" s="134">
        <f>AA112+AA128</f>
        <v>0</v>
      </c>
      <c r="AF99" s="467">
        <f t="shared" si="3"/>
        <v>-325000</v>
      </c>
    </row>
    <row r="100" spans="1:32" s="364" customFormat="1" ht="12.75" hidden="1">
      <c r="A100" s="368"/>
      <c r="B100" s="358"/>
      <c r="C100" s="200"/>
      <c r="D100" s="200"/>
      <c r="E100" s="200"/>
      <c r="F100" s="200"/>
      <c r="G100" s="200"/>
      <c r="H100" s="200"/>
      <c r="I100" s="200"/>
      <c r="J100" s="200"/>
      <c r="K100" s="130">
        <v>654</v>
      </c>
      <c r="L100" s="338"/>
      <c r="M100" s="338"/>
      <c r="N100" s="337"/>
      <c r="O100" s="201"/>
      <c r="P100" s="201"/>
      <c r="Q100" s="203"/>
      <c r="R100" s="203"/>
      <c r="S100" s="204"/>
      <c r="T100" s="202"/>
      <c r="U100" s="769"/>
      <c r="V100" s="203"/>
      <c r="W100" s="204"/>
      <c r="X100" s="203"/>
      <c r="Y100" s="204"/>
      <c r="Z100" s="203"/>
      <c r="AA100" s="203"/>
      <c r="AF100" s="467">
        <f t="shared" si="3"/>
        <v>0</v>
      </c>
    </row>
    <row r="101" spans="1:32" s="364" customFormat="1" ht="24" customHeight="1">
      <c r="A101" s="368"/>
      <c r="B101" s="370" t="s">
        <v>160</v>
      </c>
      <c r="C101" s="200"/>
      <c r="D101" s="200"/>
      <c r="E101" s="200"/>
      <c r="F101" s="200"/>
      <c r="G101" s="200"/>
      <c r="H101" s="200"/>
      <c r="I101" s="200"/>
      <c r="J101" s="200"/>
      <c r="K101" s="130">
        <v>654</v>
      </c>
      <c r="L101" s="373">
        <v>4</v>
      </c>
      <c r="M101" s="373">
        <v>9</v>
      </c>
      <c r="N101" s="337" t="s">
        <v>236</v>
      </c>
      <c r="O101" s="375">
        <v>0</v>
      </c>
      <c r="P101" s="201"/>
      <c r="Q101" s="203">
        <f>Q102+Q106</f>
        <v>2505000</v>
      </c>
      <c r="R101" s="203">
        <f>R102</f>
        <v>0</v>
      </c>
      <c r="S101" s="204"/>
      <c r="T101" s="202"/>
      <c r="U101" s="769">
        <f>U102</f>
        <v>2630000</v>
      </c>
      <c r="V101" s="203">
        <f>V102</f>
        <v>0</v>
      </c>
      <c r="W101" s="204"/>
      <c r="X101" s="203">
        <f>X102</f>
        <v>2762000</v>
      </c>
      <c r="Y101" s="204"/>
      <c r="Z101" s="203">
        <f>Z102</f>
        <v>2900000</v>
      </c>
      <c r="AA101" s="203"/>
      <c r="AF101" s="467">
        <f t="shared" si="3"/>
        <v>-125000</v>
      </c>
    </row>
    <row r="102" spans="1:32" s="364" customFormat="1" ht="39">
      <c r="A102" s="368"/>
      <c r="B102" s="435" t="s">
        <v>246</v>
      </c>
      <c r="C102" s="200"/>
      <c r="D102" s="200"/>
      <c r="E102" s="200"/>
      <c r="F102" s="200"/>
      <c r="G102" s="200"/>
      <c r="H102" s="200"/>
      <c r="I102" s="200"/>
      <c r="J102" s="200"/>
      <c r="K102" s="130">
        <v>654</v>
      </c>
      <c r="L102" s="205">
        <v>4</v>
      </c>
      <c r="M102" s="205">
        <v>9</v>
      </c>
      <c r="N102" s="434" t="s">
        <v>222</v>
      </c>
      <c r="O102" s="206">
        <v>0</v>
      </c>
      <c r="P102" s="201"/>
      <c r="Q102" s="203">
        <f>1357900+9300</f>
        <v>1367200</v>
      </c>
      <c r="R102" s="203"/>
      <c r="S102" s="204"/>
      <c r="T102" s="202"/>
      <c r="U102" s="769">
        <f>U103+U105</f>
        <v>2630000</v>
      </c>
      <c r="V102" s="203"/>
      <c r="W102" s="204"/>
      <c r="X102" s="203">
        <f>X103+X105</f>
        <v>2762000</v>
      </c>
      <c r="Y102" s="204"/>
      <c r="Z102" s="203">
        <f>Z103+Z105</f>
        <v>2900000</v>
      </c>
      <c r="AA102" s="203"/>
      <c r="AF102" s="474">
        <f t="shared" si="3"/>
        <v>-1262800</v>
      </c>
    </row>
    <row r="103" spans="1:32" s="364" customFormat="1" ht="80.25" customHeight="1">
      <c r="A103" s="368"/>
      <c r="B103" s="426" t="s">
        <v>331</v>
      </c>
      <c r="C103" s="200"/>
      <c r="D103" s="200"/>
      <c r="E103" s="200"/>
      <c r="F103" s="200"/>
      <c r="G103" s="200"/>
      <c r="H103" s="200"/>
      <c r="I103" s="200"/>
      <c r="J103" s="200"/>
      <c r="K103" s="130">
        <v>654</v>
      </c>
      <c r="L103" s="205">
        <v>4</v>
      </c>
      <c r="M103" s="205">
        <v>9</v>
      </c>
      <c r="N103" s="434" t="s">
        <v>193</v>
      </c>
      <c r="O103" s="206">
        <v>0</v>
      </c>
      <c r="P103" s="201"/>
      <c r="Q103" s="203">
        <f>Q104</f>
        <v>1367200</v>
      </c>
      <c r="R103" s="203"/>
      <c r="S103" s="204"/>
      <c r="T103" s="202"/>
      <c r="U103" s="769">
        <f>U104</f>
        <v>2630000</v>
      </c>
      <c r="V103" s="203"/>
      <c r="W103" s="204"/>
      <c r="X103" s="203">
        <f>X104</f>
        <v>2762000</v>
      </c>
      <c r="Y103" s="204"/>
      <c r="Z103" s="203">
        <f>Z104</f>
        <v>2900000</v>
      </c>
      <c r="AA103" s="203"/>
      <c r="AF103" s="467">
        <f t="shared" si="3"/>
        <v>-1262800</v>
      </c>
    </row>
    <row r="104" spans="1:32" s="364" customFormat="1" ht="26.25">
      <c r="A104" s="368"/>
      <c r="B104" s="358" t="s">
        <v>134</v>
      </c>
      <c r="C104" s="200"/>
      <c r="D104" s="200"/>
      <c r="E104" s="200"/>
      <c r="F104" s="200"/>
      <c r="G104" s="200"/>
      <c r="H104" s="200"/>
      <c r="I104" s="200"/>
      <c r="J104" s="200"/>
      <c r="K104" s="130">
        <v>654</v>
      </c>
      <c r="L104" s="205">
        <v>4</v>
      </c>
      <c r="M104" s="205">
        <v>9</v>
      </c>
      <c r="N104" s="434" t="s">
        <v>193</v>
      </c>
      <c r="O104" s="206">
        <v>244</v>
      </c>
      <c r="P104" s="201"/>
      <c r="Q104" s="203">
        <v>1367200</v>
      </c>
      <c r="R104" s="203"/>
      <c r="S104" s="204"/>
      <c r="T104" s="202"/>
      <c r="U104" s="769">
        <f>1634700+995300</f>
        <v>2630000</v>
      </c>
      <c r="V104" s="203"/>
      <c r="W104" s="204"/>
      <c r="X104" s="203">
        <f>1766700+995300</f>
        <v>2762000</v>
      </c>
      <c r="Y104" s="204"/>
      <c r="Z104" s="203">
        <f>1904700+995300</f>
        <v>2900000</v>
      </c>
      <c r="AA104" s="203"/>
      <c r="AF104" s="467">
        <f t="shared" si="3"/>
        <v>-1262800</v>
      </c>
    </row>
    <row r="105" spans="1:32" s="364" customFormat="1" ht="0.75" customHeight="1" hidden="1">
      <c r="A105" s="368"/>
      <c r="B105" s="426" t="s">
        <v>261</v>
      </c>
      <c r="C105" s="200"/>
      <c r="D105" s="200"/>
      <c r="E105" s="200"/>
      <c r="F105" s="200"/>
      <c r="G105" s="200"/>
      <c r="H105" s="200"/>
      <c r="I105" s="200"/>
      <c r="J105" s="200"/>
      <c r="K105" s="130">
        <v>654</v>
      </c>
      <c r="L105" s="205">
        <v>4</v>
      </c>
      <c r="M105" s="205">
        <v>9</v>
      </c>
      <c r="N105" s="434" t="s">
        <v>194</v>
      </c>
      <c r="O105" s="206">
        <v>0</v>
      </c>
      <c r="P105" s="201"/>
      <c r="Q105" s="203">
        <v>1137800</v>
      </c>
      <c r="R105" s="203">
        <v>2386000</v>
      </c>
      <c r="S105" s="204"/>
      <c r="T105" s="202"/>
      <c r="U105" s="769">
        <f>U106</f>
        <v>0</v>
      </c>
      <c r="V105" s="203">
        <v>2386000</v>
      </c>
      <c r="W105" s="204"/>
      <c r="X105" s="203">
        <f>X106</f>
        <v>0</v>
      </c>
      <c r="Y105" s="204"/>
      <c r="Z105" s="203">
        <f>Z106</f>
        <v>0</v>
      </c>
      <c r="AA105" s="203"/>
      <c r="AF105" s="467">
        <f t="shared" si="3"/>
        <v>1137800</v>
      </c>
    </row>
    <row r="106" spans="1:32" s="364" customFormat="1" ht="26.25" hidden="1">
      <c r="A106" s="368"/>
      <c r="B106" s="358" t="s">
        <v>134</v>
      </c>
      <c r="C106" s="200"/>
      <c r="D106" s="200"/>
      <c r="E106" s="200"/>
      <c r="F106" s="200"/>
      <c r="G106" s="200"/>
      <c r="H106" s="200"/>
      <c r="I106" s="200"/>
      <c r="J106" s="200"/>
      <c r="K106" s="130">
        <v>654</v>
      </c>
      <c r="L106" s="205">
        <v>4</v>
      </c>
      <c r="M106" s="205">
        <v>9</v>
      </c>
      <c r="N106" s="434" t="s">
        <v>194</v>
      </c>
      <c r="O106" s="206">
        <v>244</v>
      </c>
      <c r="P106" s="201"/>
      <c r="Q106" s="203">
        <v>1137800</v>
      </c>
      <c r="R106" s="203">
        <v>2386000</v>
      </c>
      <c r="S106" s="204"/>
      <c r="T106" s="202"/>
      <c r="U106" s="769"/>
      <c r="V106" s="203">
        <v>2386000</v>
      </c>
      <c r="W106" s="204"/>
      <c r="X106" s="203"/>
      <c r="Y106" s="204"/>
      <c r="Z106" s="203"/>
      <c r="AA106" s="203"/>
      <c r="AF106" s="467">
        <f t="shared" si="3"/>
        <v>1137800</v>
      </c>
    </row>
    <row r="107" spans="1:32" s="364" customFormat="1" ht="15" customHeight="1">
      <c r="A107" s="368"/>
      <c r="B107" s="370" t="s">
        <v>92</v>
      </c>
      <c r="C107" s="200"/>
      <c r="D107" s="200"/>
      <c r="E107" s="200"/>
      <c r="F107" s="200"/>
      <c r="G107" s="200"/>
      <c r="H107" s="200"/>
      <c r="I107" s="200"/>
      <c r="J107" s="200"/>
      <c r="K107" s="201">
        <v>654</v>
      </c>
      <c r="L107" s="373">
        <v>4</v>
      </c>
      <c r="M107" s="373">
        <v>10</v>
      </c>
      <c r="N107" s="337" t="s">
        <v>236</v>
      </c>
      <c r="O107" s="375">
        <v>0</v>
      </c>
      <c r="P107" s="201"/>
      <c r="Q107" s="203">
        <f>Q108</f>
        <v>295000</v>
      </c>
      <c r="R107" s="203">
        <f>R108</f>
        <v>313000</v>
      </c>
      <c r="S107" s="204"/>
      <c r="T107" s="202"/>
      <c r="U107" s="769">
        <f>U108</f>
        <v>345000</v>
      </c>
      <c r="V107" s="203">
        <f>V108</f>
        <v>313000</v>
      </c>
      <c r="W107" s="204"/>
      <c r="X107" s="203">
        <f>X108</f>
        <v>295000</v>
      </c>
      <c r="Y107" s="204"/>
      <c r="Z107" s="203">
        <f>Z108</f>
        <v>245000</v>
      </c>
      <c r="AA107" s="203"/>
      <c r="AF107" s="467">
        <f t="shared" si="3"/>
        <v>-50000</v>
      </c>
    </row>
    <row r="108" spans="1:32" s="364" customFormat="1" ht="65.25" customHeight="1">
      <c r="A108" s="368"/>
      <c r="B108" s="426" t="s">
        <v>292</v>
      </c>
      <c r="C108" s="200"/>
      <c r="D108" s="200"/>
      <c r="E108" s="200"/>
      <c r="F108" s="200"/>
      <c r="G108" s="200"/>
      <c r="H108" s="200"/>
      <c r="I108" s="200"/>
      <c r="J108" s="200"/>
      <c r="K108" s="130">
        <v>654</v>
      </c>
      <c r="L108" s="373">
        <v>4</v>
      </c>
      <c r="M108" s="373">
        <v>10</v>
      </c>
      <c r="N108" s="434" t="s">
        <v>52</v>
      </c>
      <c r="O108" s="375">
        <v>0</v>
      </c>
      <c r="P108" s="201"/>
      <c r="Q108" s="203">
        <f>Q110+Q111</f>
        <v>295000</v>
      </c>
      <c r="R108" s="203">
        <f>R110+R111</f>
        <v>313000</v>
      </c>
      <c r="S108" s="204"/>
      <c r="T108" s="202"/>
      <c r="U108" s="769">
        <f>U110+U111</f>
        <v>345000</v>
      </c>
      <c r="V108" s="203">
        <f>V110+V111</f>
        <v>313000</v>
      </c>
      <c r="W108" s="204"/>
      <c r="X108" s="203">
        <f>X110+X111</f>
        <v>295000</v>
      </c>
      <c r="Y108" s="204"/>
      <c r="Z108" s="203">
        <f>Z110+Z111</f>
        <v>245000</v>
      </c>
      <c r="AA108" s="203"/>
      <c r="AF108" s="467">
        <f t="shared" si="3"/>
        <v>-50000</v>
      </c>
    </row>
    <row r="109" spans="1:32" s="364" customFormat="1" ht="84" customHeight="1">
      <c r="A109" s="368"/>
      <c r="B109" s="426" t="s">
        <v>22</v>
      </c>
      <c r="C109" s="200"/>
      <c r="D109" s="200"/>
      <c r="E109" s="200"/>
      <c r="F109" s="200"/>
      <c r="G109" s="200"/>
      <c r="H109" s="200"/>
      <c r="I109" s="200"/>
      <c r="J109" s="200"/>
      <c r="K109" s="130">
        <v>654</v>
      </c>
      <c r="L109" s="373">
        <v>4</v>
      </c>
      <c r="M109" s="373">
        <v>10</v>
      </c>
      <c r="N109" s="434" t="s">
        <v>195</v>
      </c>
      <c r="O109" s="375">
        <v>0</v>
      </c>
      <c r="P109" s="201"/>
      <c r="Q109" s="203">
        <f>Q110+Q111</f>
        <v>295000</v>
      </c>
      <c r="R109" s="203"/>
      <c r="S109" s="204"/>
      <c r="T109" s="202"/>
      <c r="U109" s="769">
        <f>U110+U111</f>
        <v>345000</v>
      </c>
      <c r="V109" s="203"/>
      <c r="W109" s="204"/>
      <c r="X109" s="203">
        <f>X110+X111</f>
        <v>295000</v>
      </c>
      <c r="Y109" s="204"/>
      <c r="Z109" s="203">
        <f>Z110+Z111</f>
        <v>245000</v>
      </c>
      <c r="AA109" s="203"/>
      <c r="AF109" s="467">
        <f t="shared" si="3"/>
        <v>-50000</v>
      </c>
    </row>
    <row r="110" spans="1:32" s="364" customFormat="1" ht="36.75" customHeight="1">
      <c r="A110" s="368"/>
      <c r="B110" s="358" t="s">
        <v>166</v>
      </c>
      <c r="C110" s="200"/>
      <c r="D110" s="200"/>
      <c r="E110" s="200"/>
      <c r="F110" s="200"/>
      <c r="G110" s="200"/>
      <c r="H110" s="200"/>
      <c r="I110" s="200"/>
      <c r="J110" s="200"/>
      <c r="K110" s="130">
        <v>654</v>
      </c>
      <c r="L110" s="373">
        <v>4</v>
      </c>
      <c r="M110" s="373">
        <v>10</v>
      </c>
      <c r="N110" s="434" t="s">
        <v>195</v>
      </c>
      <c r="O110" s="375">
        <v>242</v>
      </c>
      <c r="P110" s="201"/>
      <c r="Q110" s="203">
        <v>180000</v>
      </c>
      <c r="R110" s="203">
        <v>213000</v>
      </c>
      <c r="S110" s="204"/>
      <c r="T110" s="202"/>
      <c r="U110" s="769">
        <v>230000</v>
      </c>
      <c r="V110" s="203">
        <v>213000</v>
      </c>
      <c r="W110" s="204"/>
      <c r="X110" s="203">
        <v>180000</v>
      </c>
      <c r="Y110" s="204"/>
      <c r="Z110" s="203">
        <v>130000</v>
      </c>
      <c r="AA110" s="203"/>
      <c r="AF110" s="467">
        <f t="shared" si="3"/>
        <v>-50000</v>
      </c>
    </row>
    <row r="111" spans="1:32" s="364" customFormat="1" ht="57.75" customHeight="1">
      <c r="A111" s="368"/>
      <c r="B111" s="438" t="s">
        <v>197</v>
      </c>
      <c r="C111" s="200"/>
      <c r="D111" s="200"/>
      <c r="E111" s="200"/>
      <c r="F111" s="200"/>
      <c r="G111" s="200"/>
      <c r="H111" s="200"/>
      <c r="I111" s="200"/>
      <c r="J111" s="200"/>
      <c r="K111" s="130">
        <v>654</v>
      </c>
      <c r="L111" s="373">
        <v>4</v>
      </c>
      <c r="M111" s="373">
        <v>10</v>
      </c>
      <c r="N111" s="434" t="s">
        <v>195</v>
      </c>
      <c r="O111" s="375">
        <v>810</v>
      </c>
      <c r="P111" s="201"/>
      <c r="Q111" s="203">
        <v>115000</v>
      </c>
      <c r="R111" s="203">
        <v>100000</v>
      </c>
      <c r="S111" s="204"/>
      <c r="T111" s="202"/>
      <c r="U111" s="769">
        <v>115000</v>
      </c>
      <c r="V111" s="203">
        <v>100000</v>
      </c>
      <c r="W111" s="204"/>
      <c r="X111" s="203">
        <v>115000</v>
      </c>
      <c r="Y111" s="204"/>
      <c r="Z111" s="203">
        <v>115000</v>
      </c>
      <c r="AA111" s="203"/>
      <c r="AF111" s="467">
        <f t="shared" si="3"/>
        <v>0</v>
      </c>
    </row>
    <row r="112" spans="1:32" s="364" customFormat="1" ht="24" customHeight="1">
      <c r="A112" s="368"/>
      <c r="B112" s="370" t="s">
        <v>127</v>
      </c>
      <c r="C112" s="200"/>
      <c r="D112" s="200"/>
      <c r="E112" s="200"/>
      <c r="F112" s="200"/>
      <c r="G112" s="200"/>
      <c r="H112" s="200"/>
      <c r="I112" s="200"/>
      <c r="J112" s="200"/>
      <c r="K112" s="130">
        <v>654</v>
      </c>
      <c r="L112" s="373">
        <v>4</v>
      </c>
      <c r="M112" s="373">
        <v>12</v>
      </c>
      <c r="N112" s="337" t="s">
        <v>236</v>
      </c>
      <c r="O112" s="375">
        <v>0</v>
      </c>
      <c r="P112" s="201"/>
      <c r="Q112" s="203">
        <f>Q115</f>
        <v>0</v>
      </c>
      <c r="R112" s="203">
        <f>R115</f>
        <v>150000</v>
      </c>
      <c r="S112" s="204"/>
      <c r="T112" s="202">
        <v>10217000</v>
      </c>
      <c r="U112" s="769">
        <f>U115</f>
        <v>150000</v>
      </c>
      <c r="V112" s="203">
        <f>V115</f>
        <v>150000</v>
      </c>
      <c r="W112" s="204"/>
      <c r="X112" s="203">
        <f>X115</f>
        <v>0</v>
      </c>
      <c r="Y112" s="204"/>
      <c r="Z112" s="203">
        <f>Z115</f>
        <v>0</v>
      </c>
      <c r="AA112" s="203"/>
      <c r="AF112" s="467">
        <f t="shared" si="3"/>
        <v>-150000</v>
      </c>
    </row>
    <row r="113" spans="1:32" s="364" customFormat="1" ht="12" customHeight="1" hidden="1">
      <c r="A113" s="368"/>
      <c r="B113" s="358"/>
      <c r="C113" s="200"/>
      <c r="D113" s="200"/>
      <c r="E113" s="200"/>
      <c r="F113" s="200"/>
      <c r="G113" s="200"/>
      <c r="H113" s="200"/>
      <c r="I113" s="200"/>
      <c r="J113" s="200"/>
      <c r="K113" s="130">
        <v>654</v>
      </c>
      <c r="L113" s="338"/>
      <c r="M113" s="338"/>
      <c r="N113" s="337"/>
      <c r="O113" s="201"/>
      <c r="P113" s="201"/>
      <c r="Q113" s="203"/>
      <c r="R113" s="203"/>
      <c r="S113" s="204"/>
      <c r="T113" s="202"/>
      <c r="U113" s="769"/>
      <c r="V113" s="203"/>
      <c r="W113" s="204"/>
      <c r="X113" s="203"/>
      <c r="Y113" s="204"/>
      <c r="Z113" s="203"/>
      <c r="AA113" s="203"/>
      <c r="AF113" s="467">
        <f t="shared" si="3"/>
        <v>0</v>
      </c>
    </row>
    <row r="114" spans="1:32" s="364" customFormat="1" ht="12" customHeight="1" hidden="1">
      <c r="A114" s="368"/>
      <c r="B114" s="358"/>
      <c r="C114" s="200"/>
      <c r="D114" s="200"/>
      <c r="E114" s="200"/>
      <c r="F114" s="200"/>
      <c r="G114" s="200"/>
      <c r="H114" s="200"/>
      <c r="I114" s="200"/>
      <c r="J114" s="200"/>
      <c r="K114" s="130">
        <v>654</v>
      </c>
      <c r="L114" s="338"/>
      <c r="M114" s="338"/>
      <c r="N114" s="337"/>
      <c r="O114" s="201"/>
      <c r="P114" s="201"/>
      <c r="Q114" s="203"/>
      <c r="R114" s="203"/>
      <c r="S114" s="204"/>
      <c r="T114" s="202"/>
      <c r="U114" s="769"/>
      <c r="V114" s="203"/>
      <c r="W114" s="204"/>
      <c r="X114" s="203"/>
      <c r="Y114" s="204"/>
      <c r="Z114" s="203"/>
      <c r="AA114" s="203"/>
      <c r="AF114" s="467">
        <f t="shared" si="3"/>
        <v>0</v>
      </c>
    </row>
    <row r="115" spans="1:32" s="364" customFormat="1" ht="56.25" customHeight="1">
      <c r="A115" s="368"/>
      <c r="B115" s="426" t="s">
        <v>324</v>
      </c>
      <c r="C115" s="200"/>
      <c r="D115" s="200"/>
      <c r="E115" s="200"/>
      <c r="F115" s="200"/>
      <c r="G115" s="200"/>
      <c r="H115" s="200"/>
      <c r="I115" s="200"/>
      <c r="J115" s="200"/>
      <c r="K115" s="201">
        <v>654</v>
      </c>
      <c r="L115" s="373">
        <v>4</v>
      </c>
      <c r="M115" s="373">
        <v>12</v>
      </c>
      <c r="N115" s="442" t="s">
        <v>51</v>
      </c>
      <c r="O115" s="375">
        <v>0</v>
      </c>
      <c r="P115" s="201"/>
      <c r="Q115" s="203">
        <f>Q118</f>
        <v>0</v>
      </c>
      <c r="R115" s="203">
        <f>R118</f>
        <v>150000</v>
      </c>
      <c r="S115" s="204"/>
      <c r="T115" s="202"/>
      <c r="U115" s="769">
        <f>U118</f>
        <v>150000</v>
      </c>
      <c r="V115" s="203">
        <f>V118</f>
        <v>150000</v>
      </c>
      <c r="W115" s="204"/>
      <c r="X115" s="203">
        <f>X118</f>
        <v>0</v>
      </c>
      <c r="Y115" s="204"/>
      <c r="Z115" s="203">
        <f>Z118</f>
        <v>0</v>
      </c>
      <c r="AA115" s="203"/>
      <c r="AF115" s="467">
        <f t="shared" si="3"/>
        <v>-150000</v>
      </c>
    </row>
    <row r="116" spans="1:32" s="364" customFormat="1" ht="141" customHeight="1">
      <c r="A116" s="368"/>
      <c r="B116" s="452" t="s">
        <v>328</v>
      </c>
      <c r="C116" s="200"/>
      <c r="D116" s="200"/>
      <c r="E116" s="200"/>
      <c r="F116" s="200"/>
      <c r="G116" s="200"/>
      <c r="H116" s="200"/>
      <c r="I116" s="200"/>
      <c r="J116" s="200"/>
      <c r="K116" s="130">
        <v>654</v>
      </c>
      <c r="L116" s="373">
        <v>4</v>
      </c>
      <c r="M116" s="373">
        <v>12</v>
      </c>
      <c r="N116" s="436" t="s">
        <v>263</v>
      </c>
      <c r="O116" s="375">
        <v>0</v>
      </c>
      <c r="P116" s="201"/>
      <c r="Q116" s="203"/>
      <c r="R116" s="203"/>
      <c r="S116" s="204"/>
      <c r="T116" s="202"/>
      <c r="U116" s="769">
        <f>U117</f>
        <v>150000</v>
      </c>
      <c r="V116" s="203"/>
      <c r="W116" s="204"/>
      <c r="X116" s="203"/>
      <c r="Y116" s="204"/>
      <c r="Z116" s="203"/>
      <c r="AA116" s="203"/>
      <c r="AF116" s="467">
        <f t="shared" si="3"/>
        <v>-150000</v>
      </c>
    </row>
    <row r="117" spans="1:32" s="364" customFormat="1" ht="146.25" customHeight="1">
      <c r="A117" s="368"/>
      <c r="B117" s="370" t="s">
        <v>323</v>
      </c>
      <c r="C117" s="200"/>
      <c r="D117" s="200"/>
      <c r="E117" s="200"/>
      <c r="F117" s="200"/>
      <c r="G117" s="200"/>
      <c r="H117" s="200"/>
      <c r="I117" s="200"/>
      <c r="J117" s="200"/>
      <c r="K117" s="130">
        <v>654</v>
      </c>
      <c r="L117" s="373">
        <v>4</v>
      </c>
      <c r="M117" s="373">
        <v>12</v>
      </c>
      <c r="N117" s="436" t="s">
        <v>262</v>
      </c>
      <c r="O117" s="375">
        <v>0</v>
      </c>
      <c r="P117" s="201"/>
      <c r="Q117" s="203">
        <v>0</v>
      </c>
      <c r="R117" s="203">
        <v>150000</v>
      </c>
      <c r="S117" s="204"/>
      <c r="T117" s="202"/>
      <c r="U117" s="769">
        <f>U118</f>
        <v>150000</v>
      </c>
      <c r="V117" s="203">
        <v>150000</v>
      </c>
      <c r="W117" s="204"/>
      <c r="X117" s="203"/>
      <c r="Y117" s="204">
        <f>Y127</f>
        <v>0</v>
      </c>
      <c r="Z117" s="203">
        <v>0</v>
      </c>
      <c r="AA117" s="134">
        <f>AA127</f>
        <v>0</v>
      </c>
      <c r="AF117" s="467">
        <f t="shared" si="3"/>
        <v>-150000</v>
      </c>
    </row>
    <row r="118" spans="1:32" s="364" customFormat="1" ht="21.75" customHeight="1">
      <c r="A118" s="368"/>
      <c r="B118" s="370" t="s">
        <v>141</v>
      </c>
      <c r="C118" s="200"/>
      <c r="D118" s="200"/>
      <c r="E118" s="200"/>
      <c r="F118" s="200"/>
      <c r="G118" s="200"/>
      <c r="H118" s="200"/>
      <c r="I118" s="200"/>
      <c r="J118" s="200"/>
      <c r="K118" s="130">
        <v>654</v>
      </c>
      <c r="L118" s="373">
        <v>4</v>
      </c>
      <c r="M118" s="373">
        <v>12</v>
      </c>
      <c r="N118" s="436" t="s">
        <v>262</v>
      </c>
      <c r="O118" s="375">
        <v>540</v>
      </c>
      <c r="P118" s="201"/>
      <c r="Q118" s="203">
        <v>0</v>
      </c>
      <c r="R118" s="203">
        <v>150000</v>
      </c>
      <c r="S118" s="204"/>
      <c r="T118" s="202">
        <v>22165000</v>
      </c>
      <c r="U118" s="769">
        <v>150000</v>
      </c>
      <c r="V118" s="203">
        <v>150000</v>
      </c>
      <c r="W118" s="204"/>
      <c r="X118" s="203"/>
      <c r="Y118" s="204">
        <f>Y128</f>
        <v>0</v>
      </c>
      <c r="Z118" s="203">
        <v>0</v>
      </c>
      <c r="AA118" s="134">
        <f>AA128</f>
        <v>0</v>
      </c>
      <c r="AF118" s="467">
        <f t="shared" si="3"/>
        <v>-150000</v>
      </c>
    </row>
    <row r="119" spans="1:32" s="364" customFormat="1" ht="11.25" customHeight="1" hidden="1">
      <c r="A119" s="368"/>
      <c r="B119" s="358"/>
      <c r="C119" s="200"/>
      <c r="D119" s="200"/>
      <c r="E119" s="200"/>
      <c r="F119" s="200"/>
      <c r="G119" s="200"/>
      <c r="H119" s="200"/>
      <c r="I119" s="200"/>
      <c r="J119" s="200"/>
      <c r="K119" s="130">
        <v>654</v>
      </c>
      <c r="L119" s="338"/>
      <c r="M119" s="338"/>
      <c r="N119" s="337"/>
      <c r="O119" s="201"/>
      <c r="P119" s="201"/>
      <c r="Q119" s="203"/>
      <c r="R119" s="203"/>
      <c r="S119" s="204"/>
      <c r="T119" s="202"/>
      <c r="U119" s="769"/>
      <c r="V119" s="203"/>
      <c r="W119" s="204"/>
      <c r="X119" s="203"/>
      <c r="Y119" s="204"/>
      <c r="Z119" s="203"/>
      <c r="AA119" s="203"/>
      <c r="AF119" s="467">
        <f t="shared" si="3"/>
        <v>0</v>
      </c>
    </row>
    <row r="120" spans="1:32" s="364" customFormat="1" ht="11.25" customHeight="1" hidden="1">
      <c r="A120" s="368"/>
      <c r="B120" s="358"/>
      <c r="C120" s="200"/>
      <c r="D120" s="200"/>
      <c r="E120" s="200"/>
      <c r="F120" s="200"/>
      <c r="G120" s="200"/>
      <c r="H120" s="200"/>
      <c r="I120" s="200"/>
      <c r="J120" s="200"/>
      <c r="K120" s="130">
        <v>654</v>
      </c>
      <c r="L120" s="338"/>
      <c r="M120" s="338"/>
      <c r="N120" s="337"/>
      <c r="O120" s="201"/>
      <c r="P120" s="201"/>
      <c r="Q120" s="203"/>
      <c r="R120" s="203"/>
      <c r="S120" s="204"/>
      <c r="T120" s="202"/>
      <c r="U120" s="769"/>
      <c r="V120" s="203"/>
      <c r="W120" s="204"/>
      <c r="X120" s="203"/>
      <c r="Y120" s="204"/>
      <c r="Z120" s="203"/>
      <c r="AA120" s="203"/>
      <c r="AF120" s="467">
        <f t="shared" si="3"/>
        <v>0</v>
      </c>
    </row>
    <row r="121" spans="1:32" s="364" customFormat="1" ht="11.25" customHeight="1" hidden="1">
      <c r="A121" s="368"/>
      <c r="B121" s="358"/>
      <c r="C121" s="200"/>
      <c r="D121" s="200"/>
      <c r="E121" s="200"/>
      <c r="F121" s="200"/>
      <c r="G121" s="200"/>
      <c r="H121" s="200"/>
      <c r="I121" s="200"/>
      <c r="J121" s="200"/>
      <c r="K121" s="130">
        <v>654</v>
      </c>
      <c r="L121" s="338"/>
      <c r="M121" s="338"/>
      <c r="N121" s="337"/>
      <c r="O121" s="201"/>
      <c r="P121" s="201"/>
      <c r="Q121" s="203"/>
      <c r="R121" s="203"/>
      <c r="S121" s="204"/>
      <c r="T121" s="202"/>
      <c r="U121" s="769"/>
      <c r="V121" s="203"/>
      <c r="W121" s="204"/>
      <c r="X121" s="203"/>
      <c r="Y121" s="204"/>
      <c r="Z121" s="203"/>
      <c r="AA121" s="203"/>
      <c r="AF121" s="467">
        <f t="shared" si="3"/>
        <v>0</v>
      </c>
    </row>
    <row r="122" spans="1:32" s="364" customFormat="1" ht="11.25" customHeight="1" hidden="1">
      <c r="A122" s="368"/>
      <c r="B122" s="358"/>
      <c r="C122" s="200"/>
      <c r="D122" s="200"/>
      <c r="E122" s="200"/>
      <c r="F122" s="200"/>
      <c r="G122" s="200"/>
      <c r="H122" s="200"/>
      <c r="I122" s="200"/>
      <c r="J122" s="200"/>
      <c r="K122" s="130">
        <v>654</v>
      </c>
      <c r="L122" s="338"/>
      <c r="M122" s="338"/>
      <c r="N122" s="337"/>
      <c r="O122" s="201"/>
      <c r="P122" s="201"/>
      <c r="Q122" s="203"/>
      <c r="R122" s="203"/>
      <c r="S122" s="204"/>
      <c r="T122" s="202"/>
      <c r="U122" s="769"/>
      <c r="V122" s="203"/>
      <c r="W122" s="204"/>
      <c r="X122" s="203"/>
      <c r="Y122" s="204"/>
      <c r="Z122" s="203"/>
      <c r="AA122" s="203"/>
      <c r="AF122" s="467">
        <f t="shared" si="3"/>
        <v>0</v>
      </c>
    </row>
    <row r="123" spans="1:32" s="364" customFormat="1" ht="11.25" customHeight="1" hidden="1">
      <c r="A123" s="368"/>
      <c r="B123" s="358"/>
      <c r="C123" s="200"/>
      <c r="D123" s="200"/>
      <c r="E123" s="200"/>
      <c r="F123" s="200"/>
      <c r="G123" s="200"/>
      <c r="H123" s="200"/>
      <c r="I123" s="200"/>
      <c r="J123" s="200"/>
      <c r="K123" s="130">
        <v>654</v>
      </c>
      <c r="L123" s="338"/>
      <c r="M123" s="338"/>
      <c r="N123" s="337"/>
      <c r="O123" s="201"/>
      <c r="P123" s="201"/>
      <c r="Q123" s="203"/>
      <c r="R123" s="203"/>
      <c r="S123" s="204"/>
      <c r="T123" s="202"/>
      <c r="U123" s="769"/>
      <c r="V123" s="203"/>
      <c r="W123" s="204"/>
      <c r="X123" s="203"/>
      <c r="Y123" s="204"/>
      <c r="Z123" s="203"/>
      <c r="AA123" s="203"/>
      <c r="AF123" s="467">
        <f t="shared" si="3"/>
        <v>0</v>
      </c>
    </row>
    <row r="124" spans="1:32" s="364" customFormat="1" ht="11.25" customHeight="1" hidden="1">
      <c r="A124" s="368"/>
      <c r="B124" s="358"/>
      <c r="C124" s="200"/>
      <c r="D124" s="200"/>
      <c r="E124" s="200"/>
      <c r="F124" s="200"/>
      <c r="G124" s="200"/>
      <c r="H124" s="200"/>
      <c r="I124" s="200"/>
      <c r="J124" s="200"/>
      <c r="K124" s="130">
        <v>654</v>
      </c>
      <c r="L124" s="338"/>
      <c r="M124" s="338"/>
      <c r="N124" s="337"/>
      <c r="O124" s="201"/>
      <c r="P124" s="201"/>
      <c r="Q124" s="203"/>
      <c r="R124" s="203"/>
      <c r="S124" s="204"/>
      <c r="T124" s="202"/>
      <c r="U124" s="769"/>
      <c r="V124" s="203"/>
      <c r="W124" s="204"/>
      <c r="X124" s="203"/>
      <c r="Y124" s="204"/>
      <c r="Z124" s="203"/>
      <c r="AA124" s="203"/>
      <c r="AF124" s="467">
        <f t="shared" si="3"/>
        <v>0</v>
      </c>
    </row>
    <row r="125" spans="1:32" s="364" customFormat="1" ht="11.25" customHeight="1" hidden="1">
      <c r="A125" s="368"/>
      <c r="B125" s="358"/>
      <c r="C125" s="200"/>
      <c r="D125" s="200"/>
      <c r="E125" s="200"/>
      <c r="F125" s="200"/>
      <c r="G125" s="200"/>
      <c r="H125" s="200"/>
      <c r="I125" s="200"/>
      <c r="J125" s="200"/>
      <c r="K125" s="130">
        <v>654</v>
      </c>
      <c r="L125" s="338"/>
      <c r="M125" s="338"/>
      <c r="N125" s="337"/>
      <c r="O125" s="201"/>
      <c r="P125" s="201"/>
      <c r="Q125" s="203"/>
      <c r="R125" s="203"/>
      <c r="S125" s="204"/>
      <c r="T125" s="202"/>
      <c r="U125" s="769"/>
      <c r="V125" s="203"/>
      <c r="W125" s="204"/>
      <c r="X125" s="203"/>
      <c r="Y125" s="204"/>
      <c r="Z125" s="203"/>
      <c r="AA125" s="203"/>
      <c r="AF125" s="467">
        <f t="shared" si="3"/>
        <v>0</v>
      </c>
    </row>
    <row r="126" spans="1:32" s="364" customFormat="1" ht="13.5" customHeight="1" hidden="1">
      <c r="A126" s="368"/>
      <c r="B126" s="358"/>
      <c r="C126" s="200"/>
      <c r="D126" s="200"/>
      <c r="E126" s="200"/>
      <c r="F126" s="200"/>
      <c r="G126" s="200"/>
      <c r="H126" s="200"/>
      <c r="I126" s="200"/>
      <c r="J126" s="200"/>
      <c r="K126" s="130">
        <v>654</v>
      </c>
      <c r="L126" s="338"/>
      <c r="M126" s="338"/>
      <c r="N126" s="337"/>
      <c r="O126" s="201"/>
      <c r="P126" s="201"/>
      <c r="Q126" s="203"/>
      <c r="R126" s="203"/>
      <c r="S126" s="204"/>
      <c r="T126" s="202"/>
      <c r="U126" s="769"/>
      <c r="V126" s="203"/>
      <c r="W126" s="204"/>
      <c r="X126" s="203"/>
      <c r="Y126" s="204"/>
      <c r="Z126" s="203"/>
      <c r="AA126" s="203"/>
      <c r="AF126" s="467">
        <f t="shared" si="3"/>
        <v>0</v>
      </c>
    </row>
    <row r="127" spans="1:32" s="364" customFormat="1" ht="14.25" customHeight="1" hidden="1">
      <c r="A127" s="368"/>
      <c r="B127" s="358"/>
      <c r="C127" s="200"/>
      <c r="D127" s="200"/>
      <c r="E127" s="200"/>
      <c r="F127" s="200"/>
      <c r="G127" s="200"/>
      <c r="H127" s="200"/>
      <c r="I127" s="200"/>
      <c r="J127" s="200"/>
      <c r="K127" s="130">
        <v>654</v>
      </c>
      <c r="L127" s="338"/>
      <c r="M127" s="338"/>
      <c r="N127" s="337"/>
      <c r="O127" s="201"/>
      <c r="P127" s="201"/>
      <c r="Q127" s="203"/>
      <c r="R127" s="203"/>
      <c r="S127" s="204"/>
      <c r="T127" s="202"/>
      <c r="U127" s="769"/>
      <c r="V127" s="203"/>
      <c r="W127" s="204"/>
      <c r="X127" s="203"/>
      <c r="Y127" s="204"/>
      <c r="Z127" s="203"/>
      <c r="AA127" s="203"/>
      <c r="AF127" s="467">
        <f t="shared" si="3"/>
        <v>0</v>
      </c>
    </row>
    <row r="128" spans="1:32" s="364" customFormat="1" ht="14.25" customHeight="1" hidden="1">
      <c r="A128" s="368"/>
      <c r="B128" s="358"/>
      <c r="C128" s="200"/>
      <c r="D128" s="200"/>
      <c r="E128" s="200"/>
      <c r="F128" s="200"/>
      <c r="G128" s="200"/>
      <c r="H128" s="200"/>
      <c r="I128" s="200"/>
      <c r="J128" s="200"/>
      <c r="K128" s="130"/>
      <c r="L128" s="338"/>
      <c r="M128" s="338"/>
      <c r="N128" s="337"/>
      <c r="O128" s="201"/>
      <c r="P128" s="201"/>
      <c r="Q128" s="203"/>
      <c r="R128" s="203"/>
      <c r="S128" s="204"/>
      <c r="T128" s="202"/>
      <c r="U128" s="769"/>
      <c r="V128" s="203"/>
      <c r="W128" s="204"/>
      <c r="X128" s="203"/>
      <c r="Y128" s="204"/>
      <c r="Z128" s="203"/>
      <c r="AA128" s="203"/>
      <c r="AF128" s="467">
        <f t="shared" si="3"/>
        <v>0</v>
      </c>
    </row>
    <row r="129" spans="1:32" s="364" customFormat="1" ht="15" customHeight="1" hidden="1">
      <c r="A129" s="368"/>
      <c r="B129" s="358"/>
      <c r="C129" s="200"/>
      <c r="D129" s="200"/>
      <c r="E129" s="200"/>
      <c r="F129" s="200"/>
      <c r="G129" s="200"/>
      <c r="H129" s="200"/>
      <c r="I129" s="200"/>
      <c r="J129" s="200"/>
      <c r="K129" s="130">
        <v>654</v>
      </c>
      <c r="L129" s="338"/>
      <c r="M129" s="338"/>
      <c r="N129" s="337"/>
      <c r="O129" s="201"/>
      <c r="P129" s="201"/>
      <c r="Q129" s="203"/>
      <c r="R129" s="203"/>
      <c r="S129" s="204"/>
      <c r="T129" s="202"/>
      <c r="U129" s="769"/>
      <c r="V129" s="203"/>
      <c r="W129" s="204"/>
      <c r="X129" s="203"/>
      <c r="Y129" s="204"/>
      <c r="Z129" s="203"/>
      <c r="AA129" s="203"/>
      <c r="AF129" s="467">
        <f t="shared" si="3"/>
        <v>0</v>
      </c>
    </row>
    <row r="130" spans="1:32" s="364" customFormat="1" ht="17.25" customHeight="1" hidden="1">
      <c r="A130" s="368"/>
      <c r="B130" s="358"/>
      <c r="C130" s="200"/>
      <c r="D130" s="200"/>
      <c r="E130" s="200"/>
      <c r="F130" s="200"/>
      <c r="G130" s="200"/>
      <c r="H130" s="200"/>
      <c r="I130" s="200"/>
      <c r="J130" s="200"/>
      <c r="K130" s="130">
        <v>654</v>
      </c>
      <c r="L130" s="338"/>
      <c r="M130" s="338"/>
      <c r="N130" s="337"/>
      <c r="O130" s="201"/>
      <c r="P130" s="201"/>
      <c r="Q130" s="203"/>
      <c r="R130" s="203"/>
      <c r="S130" s="204"/>
      <c r="T130" s="202"/>
      <c r="U130" s="769"/>
      <c r="V130" s="203"/>
      <c r="W130" s="204"/>
      <c r="X130" s="203"/>
      <c r="Y130" s="204"/>
      <c r="Z130" s="203"/>
      <c r="AA130" s="203"/>
      <c r="AF130" s="467">
        <f t="shared" si="3"/>
        <v>0</v>
      </c>
    </row>
    <row r="131" spans="1:32" s="364" customFormat="1" ht="17.25" customHeight="1" hidden="1">
      <c r="A131" s="368"/>
      <c r="B131" s="358"/>
      <c r="C131" s="200"/>
      <c r="D131" s="200"/>
      <c r="E131" s="200"/>
      <c r="F131" s="200"/>
      <c r="G131" s="200"/>
      <c r="H131" s="200"/>
      <c r="I131" s="200"/>
      <c r="J131" s="200"/>
      <c r="K131" s="130">
        <v>654</v>
      </c>
      <c r="L131" s="338"/>
      <c r="M131" s="338"/>
      <c r="N131" s="337"/>
      <c r="O131" s="201"/>
      <c r="P131" s="201"/>
      <c r="Q131" s="203"/>
      <c r="R131" s="203"/>
      <c r="S131" s="204"/>
      <c r="T131" s="202"/>
      <c r="U131" s="769"/>
      <c r="V131" s="203"/>
      <c r="W131" s="204"/>
      <c r="X131" s="203"/>
      <c r="Y131" s="204"/>
      <c r="Z131" s="203"/>
      <c r="AA131" s="203"/>
      <c r="AF131" s="467">
        <f t="shared" si="3"/>
        <v>0</v>
      </c>
    </row>
    <row r="132" spans="1:32" s="364" customFormat="1" ht="13.5" customHeight="1" hidden="1">
      <c r="A132" s="368"/>
      <c r="B132" s="358"/>
      <c r="C132" s="200"/>
      <c r="D132" s="200"/>
      <c r="E132" s="200"/>
      <c r="F132" s="200"/>
      <c r="G132" s="200"/>
      <c r="H132" s="200"/>
      <c r="I132" s="200"/>
      <c r="J132" s="200"/>
      <c r="K132" s="130">
        <v>654</v>
      </c>
      <c r="L132" s="338"/>
      <c r="M132" s="338"/>
      <c r="N132" s="337"/>
      <c r="O132" s="201"/>
      <c r="P132" s="201"/>
      <c r="Q132" s="203"/>
      <c r="R132" s="203"/>
      <c r="S132" s="204"/>
      <c r="T132" s="202"/>
      <c r="U132" s="769"/>
      <c r="V132" s="203"/>
      <c r="W132" s="204"/>
      <c r="X132" s="203"/>
      <c r="Y132" s="204"/>
      <c r="Z132" s="203"/>
      <c r="AA132" s="203"/>
      <c r="AF132" s="467">
        <f t="shared" si="3"/>
        <v>0</v>
      </c>
    </row>
    <row r="133" spans="1:32" s="364" customFormat="1" ht="17.25" customHeight="1" hidden="1">
      <c r="A133" s="368"/>
      <c r="B133" s="358"/>
      <c r="C133" s="200"/>
      <c r="D133" s="200"/>
      <c r="E133" s="200"/>
      <c r="F133" s="200"/>
      <c r="G133" s="200"/>
      <c r="H133" s="200"/>
      <c r="I133" s="200"/>
      <c r="J133" s="200"/>
      <c r="K133" s="130">
        <v>654</v>
      </c>
      <c r="L133" s="338"/>
      <c r="M133" s="338"/>
      <c r="N133" s="337"/>
      <c r="O133" s="201"/>
      <c r="P133" s="201"/>
      <c r="Q133" s="203"/>
      <c r="R133" s="203"/>
      <c r="S133" s="204"/>
      <c r="T133" s="202"/>
      <c r="U133" s="769"/>
      <c r="V133" s="203"/>
      <c r="W133" s="204"/>
      <c r="X133" s="203"/>
      <c r="Y133" s="204"/>
      <c r="Z133" s="203"/>
      <c r="AA133" s="203"/>
      <c r="AF133" s="467">
        <f t="shared" si="3"/>
        <v>0</v>
      </c>
    </row>
    <row r="134" spans="1:32" s="364" customFormat="1" ht="17.25" customHeight="1" hidden="1">
      <c r="A134" s="368"/>
      <c r="B134" s="358"/>
      <c r="C134" s="200"/>
      <c r="D134" s="200"/>
      <c r="E134" s="200"/>
      <c r="F134" s="200"/>
      <c r="G134" s="200"/>
      <c r="H134" s="200"/>
      <c r="I134" s="200"/>
      <c r="J134" s="200"/>
      <c r="K134" s="130">
        <v>654</v>
      </c>
      <c r="L134" s="338"/>
      <c r="M134" s="338"/>
      <c r="N134" s="337"/>
      <c r="O134" s="201"/>
      <c r="P134" s="201"/>
      <c r="Q134" s="203"/>
      <c r="R134" s="203"/>
      <c r="S134" s="204"/>
      <c r="T134" s="202"/>
      <c r="U134" s="769"/>
      <c r="V134" s="203"/>
      <c r="W134" s="204"/>
      <c r="X134" s="203"/>
      <c r="Y134" s="204"/>
      <c r="Z134" s="203"/>
      <c r="AA134" s="203"/>
      <c r="AF134" s="467">
        <f t="shared" si="3"/>
        <v>0</v>
      </c>
    </row>
    <row r="135" spans="1:32" s="364" customFormat="1" ht="17.25" customHeight="1" hidden="1">
      <c r="A135" s="368"/>
      <c r="B135" s="358"/>
      <c r="C135" s="200"/>
      <c r="D135" s="200"/>
      <c r="E135" s="200"/>
      <c r="F135" s="200"/>
      <c r="G135" s="200"/>
      <c r="H135" s="200"/>
      <c r="I135" s="200"/>
      <c r="J135" s="200"/>
      <c r="K135" s="130">
        <v>654</v>
      </c>
      <c r="L135" s="338"/>
      <c r="M135" s="338"/>
      <c r="N135" s="337"/>
      <c r="O135" s="201"/>
      <c r="P135" s="201"/>
      <c r="Q135" s="203"/>
      <c r="R135" s="203"/>
      <c r="S135" s="204"/>
      <c r="T135" s="202"/>
      <c r="U135" s="769"/>
      <c r="V135" s="203"/>
      <c r="W135" s="204"/>
      <c r="X135" s="203"/>
      <c r="Y135" s="204"/>
      <c r="Z135" s="203"/>
      <c r="AA135" s="203"/>
      <c r="AF135" s="467">
        <f t="shared" si="3"/>
        <v>0</v>
      </c>
    </row>
    <row r="136" spans="1:32" s="364" customFormat="1" ht="11.25" customHeight="1" hidden="1">
      <c r="A136" s="368"/>
      <c r="B136" s="358"/>
      <c r="C136" s="200"/>
      <c r="D136" s="200"/>
      <c r="E136" s="200"/>
      <c r="F136" s="200"/>
      <c r="G136" s="200"/>
      <c r="H136" s="200"/>
      <c r="I136" s="200"/>
      <c r="J136" s="200"/>
      <c r="K136" s="130">
        <v>654</v>
      </c>
      <c r="L136" s="338"/>
      <c r="M136" s="338"/>
      <c r="N136" s="337"/>
      <c r="O136" s="201"/>
      <c r="P136" s="201"/>
      <c r="Q136" s="203"/>
      <c r="R136" s="203"/>
      <c r="S136" s="204"/>
      <c r="T136" s="202"/>
      <c r="U136" s="769"/>
      <c r="V136" s="203"/>
      <c r="W136" s="204"/>
      <c r="X136" s="203"/>
      <c r="Y136" s="204"/>
      <c r="Z136" s="203"/>
      <c r="AA136" s="203"/>
      <c r="AF136" s="467">
        <f t="shared" si="3"/>
        <v>0</v>
      </c>
    </row>
    <row r="137" spans="1:32" s="364" customFormat="1" ht="17.25" customHeight="1" hidden="1">
      <c r="A137" s="368"/>
      <c r="B137" s="358"/>
      <c r="C137" s="200"/>
      <c r="D137" s="200"/>
      <c r="E137" s="200"/>
      <c r="F137" s="200"/>
      <c r="G137" s="200"/>
      <c r="H137" s="200"/>
      <c r="I137" s="200"/>
      <c r="J137" s="200"/>
      <c r="K137" s="130">
        <v>654</v>
      </c>
      <c r="L137" s="338"/>
      <c r="M137" s="338"/>
      <c r="N137" s="337"/>
      <c r="O137" s="201"/>
      <c r="P137" s="201"/>
      <c r="Q137" s="203"/>
      <c r="R137" s="203"/>
      <c r="S137" s="204"/>
      <c r="T137" s="202"/>
      <c r="U137" s="769"/>
      <c r="V137" s="203"/>
      <c r="W137" s="204"/>
      <c r="X137" s="203"/>
      <c r="Y137" s="204"/>
      <c r="Z137" s="203"/>
      <c r="AA137" s="203"/>
      <c r="AF137" s="467">
        <f t="shared" si="3"/>
        <v>0</v>
      </c>
    </row>
    <row r="138" spans="1:32" s="364" customFormat="1" ht="17.25" customHeight="1" hidden="1">
      <c r="A138" s="368"/>
      <c r="B138" s="358"/>
      <c r="C138" s="200"/>
      <c r="D138" s="200"/>
      <c r="E138" s="200"/>
      <c r="F138" s="200"/>
      <c r="G138" s="200"/>
      <c r="H138" s="200"/>
      <c r="I138" s="200"/>
      <c r="J138" s="200"/>
      <c r="K138" s="130">
        <v>654</v>
      </c>
      <c r="L138" s="338"/>
      <c r="M138" s="338"/>
      <c r="N138" s="337"/>
      <c r="O138" s="201"/>
      <c r="P138" s="201"/>
      <c r="Q138" s="203"/>
      <c r="R138" s="203"/>
      <c r="S138" s="204"/>
      <c r="T138" s="202"/>
      <c r="U138" s="769"/>
      <c r="V138" s="203"/>
      <c r="W138" s="204"/>
      <c r="X138" s="203"/>
      <c r="Y138" s="204"/>
      <c r="Z138" s="203"/>
      <c r="AA138" s="203"/>
      <c r="AF138" s="467">
        <f t="shared" si="3"/>
        <v>0</v>
      </c>
    </row>
    <row r="139" spans="1:32" s="364" customFormat="1" ht="16.5" customHeight="1" hidden="1">
      <c r="A139" s="368"/>
      <c r="B139" s="358"/>
      <c r="C139" s="200"/>
      <c r="D139" s="200"/>
      <c r="E139" s="200"/>
      <c r="F139" s="200"/>
      <c r="G139" s="200"/>
      <c r="H139" s="200"/>
      <c r="I139" s="200"/>
      <c r="J139" s="200"/>
      <c r="K139" s="130">
        <v>654</v>
      </c>
      <c r="L139" s="338"/>
      <c r="M139" s="338"/>
      <c r="N139" s="337"/>
      <c r="O139" s="201"/>
      <c r="P139" s="201"/>
      <c r="Q139" s="203"/>
      <c r="R139" s="203"/>
      <c r="S139" s="204"/>
      <c r="T139" s="202"/>
      <c r="U139" s="769"/>
      <c r="V139" s="203"/>
      <c r="W139" s="204"/>
      <c r="X139" s="203"/>
      <c r="Y139" s="204"/>
      <c r="Z139" s="203"/>
      <c r="AA139" s="203"/>
      <c r="AF139" s="467">
        <f t="shared" si="3"/>
        <v>0</v>
      </c>
    </row>
    <row r="140" spans="1:32" s="367" customFormat="1" ht="12.75">
      <c r="A140" s="366"/>
      <c r="B140" s="357" t="s">
        <v>77</v>
      </c>
      <c r="C140" s="129"/>
      <c r="D140" s="129"/>
      <c r="E140" s="129"/>
      <c r="F140" s="129"/>
      <c r="G140" s="129"/>
      <c r="H140" s="129"/>
      <c r="I140" s="129"/>
      <c r="J140" s="129"/>
      <c r="K140" s="130">
        <v>654</v>
      </c>
      <c r="L140" s="131">
        <v>5</v>
      </c>
      <c r="M140" s="131">
        <v>0</v>
      </c>
      <c r="N140" s="132" t="s">
        <v>236</v>
      </c>
      <c r="O140" s="130">
        <v>0</v>
      </c>
      <c r="P140" s="130"/>
      <c r="Q140" s="134">
        <f>Q141+Q161+Q149</f>
        <v>6818300</v>
      </c>
      <c r="R140" s="134">
        <f>R141+R161+R149</f>
        <v>13439400</v>
      </c>
      <c r="S140" s="135"/>
      <c r="T140" s="133">
        <v>0</v>
      </c>
      <c r="U140" s="768">
        <f>U141+U161+U149</f>
        <v>25757688.27</v>
      </c>
      <c r="V140" s="134">
        <f>V141+V161+V149</f>
        <v>13439400</v>
      </c>
      <c r="W140" s="135"/>
      <c r="X140" s="134">
        <f>X141+X161+X149</f>
        <v>11583385</v>
      </c>
      <c r="Y140" s="135">
        <f>Y141+Y172</f>
        <v>0</v>
      </c>
      <c r="Z140" s="134">
        <f>Z141+Z161+Z149</f>
        <v>12983900</v>
      </c>
      <c r="AA140" s="134">
        <f>AA141+AA172</f>
        <v>0</v>
      </c>
      <c r="AF140" s="467">
        <f t="shared" si="3"/>
        <v>-18939388.27</v>
      </c>
    </row>
    <row r="141" spans="1:32" s="367" customFormat="1" ht="17.25" customHeight="1">
      <c r="A141" s="366"/>
      <c r="B141" s="359" t="s">
        <v>122</v>
      </c>
      <c r="C141" s="129"/>
      <c r="D141" s="129"/>
      <c r="E141" s="129"/>
      <c r="F141" s="129"/>
      <c r="G141" s="129"/>
      <c r="H141" s="129"/>
      <c r="I141" s="129"/>
      <c r="J141" s="129"/>
      <c r="K141" s="130">
        <v>654</v>
      </c>
      <c r="L141" s="373">
        <v>5</v>
      </c>
      <c r="M141" s="373">
        <v>1</v>
      </c>
      <c r="N141" s="337" t="s">
        <v>236</v>
      </c>
      <c r="O141" s="375">
        <v>0</v>
      </c>
      <c r="P141" s="130"/>
      <c r="Q141" s="203">
        <f>Q146+Q148</f>
        <v>2834300</v>
      </c>
      <c r="R141" s="203">
        <f>R146</f>
        <v>0</v>
      </c>
      <c r="S141" s="204"/>
      <c r="T141" s="133">
        <v>0</v>
      </c>
      <c r="U141" s="769">
        <f>U146+U148+U142</f>
        <v>7112439.27</v>
      </c>
      <c r="V141" s="203">
        <f>V146</f>
        <v>0</v>
      </c>
      <c r="W141" s="204"/>
      <c r="X141" s="203">
        <f>X146+X148</f>
        <v>3994100</v>
      </c>
      <c r="Y141" s="204"/>
      <c r="Z141" s="203">
        <f>Z146+Z148</f>
        <v>4182900</v>
      </c>
      <c r="AA141" s="134"/>
      <c r="AF141" s="467">
        <f t="shared" si="3"/>
        <v>-4278139.27</v>
      </c>
    </row>
    <row r="142" spans="1:32" s="367" customFormat="1" ht="151.5" customHeight="1">
      <c r="A142" s="366"/>
      <c r="B142" s="783" t="s">
        <v>7</v>
      </c>
      <c r="C142" s="129"/>
      <c r="D142" s="129"/>
      <c r="E142" s="129"/>
      <c r="F142" s="129"/>
      <c r="G142" s="129"/>
      <c r="H142" s="129"/>
      <c r="I142" s="129"/>
      <c r="J142" s="129"/>
      <c r="K142" s="130">
        <v>654</v>
      </c>
      <c r="L142" s="373">
        <v>5</v>
      </c>
      <c r="M142" s="373">
        <v>1</v>
      </c>
      <c r="N142" s="542" t="s">
        <v>4</v>
      </c>
      <c r="O142" s="558">
        <v>0</v>
      </c>
      <c r="P142" s="130"/>
      <c r="Q142" s="203"/>
      <c r="R142" s="203"/>
      <c r="S142" s="204"/>
      <c r="T142" s="133"/>
      <c r="U142" s="769">
        <f>U143</f>
        <v>3298539.27</v>
      </c>
      <c r="V142" s="203"/>
      <c r="W142" s="204"/>
      <c r="X142" s="203"/>
      <c r="Y142" s="204"/>
      <c r="Z142" s="203"/>
      <c r="AA142" s="134"/>
      <c r="AF142" s="467"/>
    </row>
    <row r="143" spans="1:32" s="367" customFormat="1" ht="17.25" customHeight="1">
      <c r="A143" s="366"/>
      <c r="B143" s="370" t="s">
        <v>141</v>
      </c>
      <c r="C143" s="129"/>
      <c r="D143" s="129"/>
      <c r="E143" s="129"/>
      <c r="F143" s="129"/>
      <c r="G143" s="129"/>
      <c r="H143" s="129"/>
      <c r="I143" s="129"/>
      <c r="J143" s="129"/>
      <c r="K143" s="130">
        <v>654</v>
      </c>
      <c r="L143" s="373">
        <v>5</v>
      </c>
      <c r="M143" s="373">
        <v>1</v>
      </c>
      <c r="N143" s="542" t="s">
        <v>4</v>
      </c>
      <c r="O143" s="558">
        <v>540</v>
      </c>
      <c r="P143" s="130"/>
      <c r="Q143" s="203"/>
      <c r="R143" s="203"/>
      <c r="S143" s="204"/>
      <c r="T143" s="133"/>
      <c r="U143" s="821">
        <v>3298539.27</v>
      </c>
      <c r="V143" s="203"/>
      <c r="W143" s="204"/>
      <c r="X143" s="203"/>
      <c r="Y143" s="204"/>
      <c r="Z143" s="203"/>
      <c r="AA143" s="134"/>
      <c r="AF143" s="467"/>
    </row>
    <row r="144" spans="1:32" s="367" customFormat="1" ht="88.5" customHeight="1">
      <c r="A144" s="366"/>
      <c r="B144" s="435" t="s">
        <v>324</v>
      </c>
      <c r="C144" s="129"/>
      <c r="D144" s="129"/>
      <c r="E144" s="129"/>
      <c r="F144" s="129"/>
      <c r="G144" s="129"/>
      <c r="H144" s="129"/>
      <c r="I144" s="129"/>
      <c r="J144" s="129"/>
      <c r="K144" s="130">
        <v>654</v>
      </c>
      <c r="L144" s="373">
        <v>5</v>
      </c>
      <c r="M144" s="373">
        <v>1</v>
      </c>
      <c r="N144" s="434" t="s">
        <v>51</v>
      </c>
      <c r="O144" s="375">
        <v>0</v>
      </c>
      <c r="P144" s="130"/>
      <c r="Q144" s="203">
        <f>Q146+Q148</f>
        <v>2834300</v>
      </c>
      <c r="R144" s="203"/>
      <c r="S144" s="443"/>
      <c r="T144" s="133"/>
      <c r="U144" s="769">
        <f>U146+U148</f>
        <v>3813900</v>
      </c>
      <c r="V144" s="203"/>
      <c r="W144" s="443"/>
      <c r="X144" s="203">
        <f>X146+X148</f>
        <v>3994100</v>
      </c>
      <c r="Y144" s="204"/>
      <c r="Z144" s="203">
        <f>Z146+Z148</f>
        <v>4182900</v>
      </c>
      <c r="AA144" s="134"/>
      <c r="AF144" s="467">
        <f t="shared" si="3"/>
        <v>-979600</v>
      </c>
    </row>
    <row r="145" spans="1:32" s="367" customFormat="1" ht="84" customHeight="1">
      <c r="A145" s="366"/>
      <c r="B145" s="426" t="s">
        <v>325</v>
      </c>
      <c r="C145" s="129"/>
      <c r="D145" s="129"/>
      <c r="E145" s="129"/>
      <c r="F145" s="129"/>
      <c r="G145" s="129"/>
      <c r="H145" s="129"/>
      <c r="I145" s="129"/>
      <c r="J145" s="129"/>
      <c r="K145" s="130">
        <v>654</v>
      </c>
      <c r="L145" s="373">
        <v>5</v>
      </c>
      <c r="M145" s="373">
        <v>1</v>
      </c>
      <c r="N145" s="434" t="s">
        <v>196</v>
      </c>
      <c r="O145" s="375">
        <v>0</v>
      </c>
      <c r="P145" s="130"/>
      <c r="Q145" s="203">
        <f>Q146+Q147</f>
        <v>2834300</v>
      </c>
      <c r="R145" s="203"/>
      <c r="S145" s="443"/>
      <c r="T145" s="133"/>
      <c r="U145" s="769">
        <f>U146</f>
        <v>3753900</v>
      </c>
      <c r="V145" s="203"/>
      <c r="W145" s="443"/>
      <c r="X145" s="203">
        <f>X146+X147</f>
        <v>3994100</v>
      </c>
      <c r="Y145" s="204"/>
      <c r="Z145" s="203">
        <f>Z146+Z147</f>
        <v>4182900</v>
      </c>
      <c r="AA145" s="134"/>
      <c r="AF145" s="467">
        <f t="shared" si="3"/>
        <v>-919600</v>
      </c>
    </row>
    <row r="146" spans="1:32" s="378" customFormat="1" ht="57" customHeight="1">
      <c r="A146" s="377"/>
      <c r="B146" s="438" t="s">
        <v>197</v>
      </c>
      <c r="C146" s="121"/>
      <c r="D146" s="121"/>
      <c r="E146" s="121"/>
      <c r="F146" s="121"/>
      <c r="G146" s="121"/>
      <c r="H146" s="121"/>
      <c r="I146" s="121"/>
      <c r="J146" s="121"/>
      <c r="K146" s="130">
        <v>654</v>
      </c>
      <c r="L146" s="373">
        <v>5</v>
      </c>
      <c r="M146" s="373">
        <v>1</v>
      </c>
      <c r="N146" s="434" t="s">
        <v>196</v>
      </c>
      <c r="O146" s="375">
        <v>810</v>
      </c>
      <c r="P146" s="122"/>
      <c r="Q146" s="455">
        <f>2774300+200000+100000+106700-100000-106700-200000</f>
        <v>2774300</v>
      </c>
      <c r="R146" s="455">
        <f>R147+R148</f>
        <v>0</v>
      </c>
      <c r="S146" s="456"/>
      <c r="T146" s="124"/>
      <c r="U146" s="774">
        <v>3753900</v>
      </c>
      <c r="V146" s="455">
        <f>V147+V148</f>
        <v>0</v>
      </c>
      <c r="W146" s="456"/>
      <c r="X146" s="455">
        <v>3934100</v>
      </c>
      <c r="Y146" s="456"/>
      <c r="Z146" s="455">
        <v>4122900</v>
      </c>
      <c r="AA146" s="125"/>
      <c r="AF146" s="467">
        <f t="shared" si="3"/>
        <v>-979600</v>
      </c>
    </row>
    <row r="147" spans="1:32" s="364" customFormat="1" ht="36" customHeight="1" hidden="1">
      <c r="A147" s="368"/>
      <c r="B147" s="358" t="s">
        <v>134</v>
      </c>
      <c r="C147" s="200"/>
      <c r="D147" s="200"/>
      <c r="E147" s="200"/>
      <c r="F147" s="200"/>
      <c r="G147" s="200"/>
      <c r="H147" s="200"/>
      <c r="I147" s="200"/>
      <c r="J147" s="200"/>
      <c r="K147" s="130">
        <v>654</v>
      </c>
      <c r="L147" s="373">
        <v>5</v>
      </c>
      <c r="M147" s="373">
        <v>1</v>
      </c>
      <c r="N147" s="434" t="s">
        <v>196</v>
      </c>
      <c r="O147" s="375">
        <v>0</v>
      </c>
      <c r="P147" s="201"/>
      <c r="Q147" s="203">
        <v>60000</v>
      </c>
      <c r="R147" s="203"/>
      <c r="S147" s="204"/>
      <c r="T147" s="202">
        <v>0</v>
      </c>
      <c r="U147" s="769">
        <v>60000</v>
      </c>
      <c r="V147" s="203"/>
      <c r="W147" s="204"/>
      <c r="X147" s="203">
        <v>60000</v>
      </c>
      <c r="Y147" s="204"/>
      <c r="Z147" s="203">
        <v>60000</v>
      </c>
      <c r="AA147" s="203"/>
      <c r="AF147" s="467">
        <f t="shared" si="3"/>
        <v>0</v>
      </c>
    </row>
    <row r="148" spans="1:32" s="364" customFormat="1" ht="28.5" customHeight="1">
      <c r="A148" s="368"/>
      <c r="B148" s="370" t="s">
        <v>134</v>
      </c>
      <c r="C148" s="200"/>
      <c r="D148" s="200"/>
      <c r="E148" s="200"/>
      <c r="F148" s="200"/>
      <c r="G148" s="200"/>
      <c r="H148" s="200"/>
      <c r="I148" s="200"/>
      <c r="J148" s="200"/>
      <c r="K148" s="130">
        <v>654</v>
      </c>
      <c r="L148" s="373">
        <v>5</v>
      </c>
      <c r="M148" s="373">
        <v>1</v>
      </c>
      <c r="N148" s="434" t="s">
        <v>196</v>
      </c>
      <c r="O148" s="375">
        <v>244</v>
      </c>
      <c r="P148" s="201"/>
      <c r="Q148" s="203">
        <v>60000</v>
      </c>
      <c r="R148" s="203"/>
      <c r="S148" s="204"/>
      <c r="T148" s="202">
        <v>0</v>
      </c>
      <c r="U148" s="769">
        <v>60000</v>
      </c>
      <c r="V148" s="203"/>
      <c r="W148" s="204"/>
      <c r="X148" s="203">
        <v>60000</v>
      </c>
      <c r="Y148" s="204"/>
      <c r="Z148" s="203">
        <v>60000</v>
      </c>
      <c r="AA148" s="203"/>
      <c r="AF148" s="467">
        <f t="shared" si="3"/>
        <v>0</v>
      </c>
    </row>
    <row r="149" spans="1:32" s="364" customFormat="1" ht="20.25" customHeight="1">
      <c r="A149" s="368"/>
      <c r="B149" s="370" t="s">
        <v>130</v>
      </c>
      <c r="C149" s="200"/>
      <c r="D149" s="200"/>
      <c r="E149" s="200"/>
      <c r="F149" s="200"/>
      <c r="G149" s="200"/>
      <c r="H149" s="200"/>
      <c r="I149" s="200"/>
      <c r="J149" s="200"/>
      <c r="K149" s="201">
        <v>654</v>
      </c>
      <c r="L149" s="373">
        <v>5</v>
      </c>
      <c r="M149" s="373">
        <v>2</v>
      </c>
      <c r="N149" s="337" t="s">
        <v>236</v>
      </c>
      <c r="O149" s="375">
        <v>0</v>
      </c>
      <c r="P149" s="201"/>
      <c r="Q149" s="203">
        <f>Q153+Q159+Q150</f>
        <v>3590000</v>
      </c>
      <c r="R149" s="203">
        <f>R150+R153+R157+R159</f>
        <v>13140000</v>
      </c>
      <c r="S149" s="204"/>
      <c r="T149" s="202"/>
      <c r="U149" s="769">
        <f>U153+U159+U150</f>
        <v>18201140</v>
      </c>
      <c r="V149" s="203">
        <f>V150+V153+V157+V159</f>
        <v>13140000</v>
      </c>
      <c r="W149" s="204"/>
      <c r="X149" s="203">
        <f>X153+X159+X150</f>
        <v>7195285</v>
      </c>
      <c r="Y149" s="204"/>
      <c r="Z149" s="203">
        <f>Z153+Z159+Z150</f>
        <v>8407000</v>
      </c>
      <c r="AA149" s="203"/>
      <c r="AF149" s="154">
        <f t="shared" si="3"/>
        <v>-14611140</v>
      </c>
    </row>
    <row r="150" spans="1:32" s="364" customFormat="1" ht="66" customHeight="1">
      <c r="A150" s="368"/>
      <c r="B150" s="435" t="s">
        <v>23</v>
      </c>
      <c r="C150" s="200"/>
      <c r="D150" s="200"/>
      <c r="E150" s="200"/>
      <c r="F150" s="200"/>
      <c r="G150" s="200"/>
      <c r="H150" s="200"/>
      <c r="I150" s="200"/>
      <c r="J150" s="200"/>
      <c r="K150" s="130">
        <v>654</v>
      </c>
      <c r="L150" s="373">
        <v>5</v>
      </c>
      <c r="M150" s="373">
        <v>2</v>
      </c>
      <c r="N150" s="434" t="s">
        <v>53</v>
      </c>
      <c r="O150" s="375">
        <v>0</v>
      </c>
      <c r="P150" s="201"/>
      <c r="Q150" s="203">
        <f>Q152</f>
        <v>90000</v>
      </c>
      <c r="R150" s="203">
        <f>R152</f>
        <v>5037000</v>
      </c>
      <c r="S150" s="204"/>
      <c r="T150" s="202"/>
      <c r="U150" s="769">
        <f>U152</f>
        <v>470000</v>
      </c>
      <c r="V150" s="203">
        <f>V152</f>
        <v>5037000</v>
      </c>
      <c r="W150" s="204"/>
      <c r="X150" s="203">
        <f>X152</f>
        <v>90285</v>
      </c>
      <c r="Y150" s="204"/>
      <c r="Z150" s="203">
        <f>Z152</f>
        <v>60000</v>
      </c>
      <c r="AA150" s="203"/>
      <c r="AF150" s="365">
        <f t="shared" si="3"/>
        <v>-380000</v>
      </c>
    </row>
    <row r="151" spans="1:32" s="364" customFormat="1" ht="77.25" customHeight="1">
      <c r="A151" s="368"/>
      <c r="B151" s="439" t="s">
        <v>24</v>
      </c>
      <c r="C151" s="200"/>
      <c r="D151" s="200"/>
      <c r="E151" s="200"/>
      <c r="F151" s="200"/>
      <c r="G151" s="200"/>
      <c r="H151" s="200"/>
      <c r="I151" s="200"/>
      <c r="J151" s="200"/>
      <c r="K151" s="130">
        <v>654</v>
      </c>
      <c r="L151" s="373">
        <v>5</v>
      </c>
      <c r="M151" s="373">
        <v>2</v>
      </c>
      <c r="N151" s="434" t="s">
        <v>199</v>
      </c>
      <c r="O151" s="375">
        <v>0</v>
      </c>
      <c r="P151" s="201"/>
      <c r="Q151" s="203">
        <v>90000</v>
      </c>
      <c r="R151" s="203">
        <v>5037000</v>
      </c>
      <c r="S151" s="204"/>
      <c r="T151" s="202"/>
      <c r="U151" s="769">
        <f>U152</f>
        <v>470000</v>
      </c>
      <c r="V151" s="203">
        <v>5037000</v>
      </c>
      <c r="W151" s="204"/>
      <c r="X151" s="203">
        <v>90000</v>
      </c>
      <c r="Y151" s="204"/>
      <c r="Z151" s="203">
        <v>90000</v>
      </c>
      <c r="AA151" s="203"/>
      <c r="AF151" s="365">
        <f t="shared" si="3"/>
        <v>-380000</v>
      </c>
    </row>
    <row r="152" spans="1:32" s="364" customFormat="1" ht="27" customHeight="1">
      <c r="A152" s="368"/>
      <c r="B152" s="370" t="s">
        <v>134</v>
      </c>
      <c r="C152" s="200"/>
      <c r="D152" s="200"/>
      <c r="E152" s="200"/>
      <c r="F152" s="200"/>
      <c r="G152" s="200"/>
      <c r="H152" s="200"/>
      <c r="I152" s="200"/>
      <c r="J152" s="200"/>
      <c r="K152" s="130">
        <v>654</v>
      </c>
      <c r="L152" s="373">
        <v>5</v>
      </c>
      <c r="M152" s="373">
        <v>2</v>
      </c>
      <c r="N152" s="434" t="s">
        <v>199</v>
      </c>
      <c r="O152" s="375">
        <v>244</v>
      </c>
      <c r="P152" s="201"/>
      <c r="Q152" s="203">
        <v>90000</v>
      </c>
      <c r="R152" s="203">
        <v>5037000</v>
      </c>
      <c r="S152" s="204"/>
      <c r="T152" s="202"/>
      <c r="U152" s="769">
        <f>320000+90000+60000</f>
        <v>470000</v>
      </c>
      <c r="V152" s="203">
        <v>5037000</v>
      </c>
      <c r="W152" s="204"/>
      <c r="X152" s="203">
        <v>90285</v>
      </c>
      <c r="Y152" s="204"/>
      <c r="Z152" s="203">
        <v>60000</v>
      </c>
      <c r="AA152" s="203"/>
      <c r="AF152" s="365">
        <f aca="true" t="shared" si="4" ref="AF152:AF216">Q152-U152</f>
        <v>-380000</v>
      </c>
    </row>
    <row r="153" spans="1:32" s="364" customFormat="1" ht="60" customHeight="1">
      <c r="A153" s="368"/>
      <c r="B153" s="435" t="s">
        <v>290</v>
      </c>
      <c r="C153" s="200"/>
      <c r="D153" s="200"/>
      <c r="E153" s="200"/>
      <c r="F153" s="200"/>
      <c r="G153" s="200"/>
      <c r="H153" s="200"/>
      <c r="I153" s="200"/>
      <c r="J153" s="200"/>
      <c r="K153" s="130">
        <v>654</v>
      </c>
      <c r="L153" s="373">
        <v>5</v>
      </c>
      <c r="M153" s="373">
        <v>2</v>
      </c>
      <c r="N153" s="437" t="s">
        <v>249</v>
      </c>
      <c r="O153" s="375">
        <v>0</v>
      </c>
      <c r="P153" s="201"/>
      <c r="Q153" s="203">
        <f>Q156</f>
        <v>3500000</v>
      </c>
      <c r="R153" s="203">
        <f>R156</f>
        <v>1603000</v>
      </c>
      <c r="S153" s="204"/>
      <c r="T153" s="202"/>
      <c r="U153" s="769">
        <f>U156</f>
        <v>17731140</v>
      </c>
      <c r="V153" s="203">
        <f>V156</f>
        <v>1603000</v>
      </c>
      <c r="W153" s="204"/>
      <c r="X153" s="203">
        <f>X156</f>
        <v>7105000</v>
      </c>
      <c r="Y153" s="204"/>
      <c r="Z153" s="203">
        <f>Z156</f>
        <v>8347000</v>
      </c>
      <c r="AA153" s="203"/>
      <c r="AF153" s="154">
        <f t="shared" si="4"/>
        <v>-14231140</v>
      </c>
    </row>
    <row r="154" spans="1:32" s="364" customFormat="1" ht="122.25" customHeight="1">
      <c r="A154" s="368"/>
      <c r="B154" s="453" t="s">
        <v>326</v>
      </c>
      <c r="C154" s="200"/>
      <c r="D154" s="200"/>
      <c r="E154" s="200"/>
      <c r="F154" s="200"/>
      <c r="G154" s="200"/>
      <c r="H154" s="200"/>
      <c r="I154" s="200"/>
      <c r="J154" s="200"/>
      <c r="K154" s="130">
        <v>654</v>
      </c>
      <c r="L154" s="373">
        <v>5</v>
      </c>
      <c r="M154" s="373">
        <v>2</v>
      </c>
      <c r="N154" s="433" t="s">
        <v>265</v>
      </c>
      <c r="O154" s="375">
        <v>0</v>
      </c>
      <c r="P154" s="201"/>
      <c r="Q154" s="203">
        <f>Q156</f>
        <v>3500000</v>
      </c>
      <c r="R154" s="203"/>
      <c r="S154" s="204"/>
      <c r="T154" s="202"/>
      <c r="U154" s="769">
        <f>U156</f>
        <v>17731140</v>
      </c>
      <c r="V154" s="203"/>
      <c r="W154" s="204"/>
      <c r="X154" s="203">
        <f>X156</f>
        <v>7105000</v>
      </c>
      <c r="Y154" s="443"/>
      <c r="Z154" s="203">
        <f>Z156</f>
        <v>8347000</v>
      </c>
      <c r="AA154" s="203"/>
      <c r="AF154" s="154">
        <f t="shared" si="4"/>
        <v>-14231140</v>
      </c>
    </row>
    <row r="155" spans="1:32" s="364" customFormat="1" ht="174" customHeight="1">
      <c r="A155" s="368"/>
      <c r="B155" s="426" t="s">
        <v>327</v>
      </c>
      <c r="C155" s="200"/>
      <c r="D155" s="200"/>
      <c r="E155" s="200"/>
      <c r="F155" s="200"/>
      <c r="G155" s="200"/>
      <c r="H155" s="200"/>
      <c r="I155" s="200"/>
      <c r="J155" s="200"/>
      <c r="K155" s="130">
        <v>654</v>
      </c>
      <c r="L155" s="373">
        <v>5</v>
      </c>
      <c r="M155" s="373">
        <v>2</v>
      </c>
      <c r="N155" s="433" t="s">
        <v>264</v>
      </c>
      <c r="O155" s="375"/>
      <c r="P155" s="201"/>
      <c r="Q155" s="203">
        <v>3500000</v>
      </c>
      <c r="R155" s="203">
        <v>1603000</v>
      </c>
      <c r="S155" s="204"/>
      <c r="T155" s="202"/>
      <c r="U155" s="769">
        <f>U156</f>
        <v>17731140</v>
      </c>
      <c r="V155" s="203">
        <v>1603000</v>
      </c>
      <c r="W155" s="204"/>
      <c r="X155" s="203">
        <f>X156</f>
        <v>7105000</v>
      </c>
      <c r="Y155" s="204"/>
      <c r="Z155" s="203">
        <f>Z156</f>
        <v>8347000</v>
      </c>
      <c r="AA155" s="203"/>
      <c r="AF155" s="154">
        <f t="shared" si="4"/>
        <v>-14231140</v>
      </c>
    </row>
    <row r="156" spans="1:32" s="364" customFormat="1" ht="19.5" customHeight="1">
      <c r="A156" s="368"/>
      <c r="B156" s="370" t="s">
        <v>141</v>
      </c>
      <c r="C156" s="200"/>
      <c r="D156" s="200"/>
      <c r="E156" s="200"/>
      <c r="F156" s="200"/>
      <c r="G156" s="200"/>
      <c r="H156" s="200"/>
      <c r="I156" s="200"/>
      <c r="J156" s="200"/>
      <c r="K156" s="130">
        <v>654</v>
      </c>
      <c r="L156" s="373">
        <v>5</v>
      </c>
      <c r="M156" s="373">
        <v>2</v>
      </c>
      <c r="N156" s="433" t="s">
        <v>264</v>
      </c>
      <c r="O156" s="375">
        <v>540</v>
      </c>
      <c r="P156" s="201"/>
      <c r="Q156" s="203">
        <v>3500000</v>
      </c>
      <c r="R156" s="203">
        <v>1603000</v>
      </c>
      <c r="S156" s="204"/>
      <c r="T156" s="202"/>
      <c r="U156" s="769">
        <v>17731140</v>
      </c>
      <c r="V156" s="203">
        <v>1603000</v>
      </c>
      <c r="W156" s="204"/>
      <c r="X156" s="203">
        <v>7105000</v>
      </c>
      <c r="Y156" s="204"/>
      <c r="Z156" s="203">
        <v>8347000</v>
      </c>
      <c r="AA156" s="203"/>
      <c r="AF156" s="154">
        <f t="shared" si="4"/>
        <v>-14231140</v>
      </c>
    </row>
    <row r="157" spans="1:32" s="364" customFormat="1" ht="35.25" customHeight="1" hidden="1">
      <c r="A157" s="368"/>
      <c r="B157" s="370"/>
      <c r="C157" s="200"/>
      <c r="D157" s="200"/>
      <c r="E157" s="200"/>
      <c r="F157" s="200"/>
      <c r="G157" s="200"/>
      <c r="H157" s="200"/>
      <c r="I157" s="200"/>
      <c r="J157" s="200"/>
      <c r="K157" s="130"/>
      <c r="L157" s="373"/>
      <c r="M157" s="373"/>
      <c r="N157" s="374"/>
      <c r="O157" s="375"/>
      <c r="P157" s="201"/>
      <c r="Q157" s="203"/>
      <c r="R157" s="203"/>
      <c r="S157" s="204"/>
      <c r="T157" s="202"/>
      <c r="U157" s="769"/>
      <c r="V157" s="203"/>
      <c r="W157" s="204"/>
      <c r="X157" s="203"/>
      <c r="Y157" s="204"/>
      <c r="Z157" s="203"/>
      <c r="AA157" s="203"/>
      <c r="AF157" s="154">
        <f t="shared" si="4"/>
        <v>0</v>
      </c>
    </row>
    <row r="158" spans="1:32" s="364" customFormat="1" ht="22.5" customHeight="1" hidden="1">
      <c r="A158" s="368"/>
      <c r="B158" s="370"/>
      <c r="C158" s="200"/>
      <c r="D158" s="200"/>
      <c r="E158" s="200"/>
      <c r="F158" s="200"/>
      <c r="G158" s="200"/>
      <c r="H158" s="200"/>
      <c r="I158" s="200"/>
      <c r="J158" s="200"/>
      <c r="K158" s="130"/>
      <c r="L158" s="373"/>
      <c r="M158" s="373"/>
      <c r="N158" s="374"/>
      <c r="O158" s="375"/>
      <c r="P158" s="201"/>
      <c r="Q158" s="203"/>
      <c r="R158" s="203"/>
      <c r="S158" s="204"/>
      <c r="T158" s="202"/>
      <c r="U158" s="769"/>
      <c r="V158" s="203"/>
      <c r="W158" s="204"/>
      <c r="X158" s="203"/>
      <c r="Y158" s="204"/>
      <c r="Z158" s="203"/>
      <c r="AA158" s="203"/>
      <c r="AF158" s="154">
        <f t="shared" si="4"/>
        <v>0</v>
      </c>
    </row>
    <row r="159" spans="1:32" s="364" customFormat="1" ht="22.5" customHeight="1" hidden="1">
      <c r="A159" s="368"/>
      <c r="B159" s="370" t="s">
        <v>137</v>
      </c>
      <c r="C159" s="200"/>
      <c r="D159" s="200"/>
      <c r="E159" s="200"/>
      <c r="F159" s="200"/>
      <c r="G159" s="200"/>
      <c r="H159" s="200"/>
      <c r="I159" s="200"/>
      <c r="J159" s="200"/>
      <c r="K159" s="130">
        <v>654</v>
      </c>
      <c r="L159" s="373">
        <v>5</v>
      </c>
      <c r="M159" s="373">
        <v>2</v>
      </c>
      <c r="N159" s="374">
        <v>7952200</v>
      </c>
      <c r="O159" s="375">
        <v>0</v>
      </c>
      <c r="P159" s="201"/>
      <c r="Q159" s="203">
        <f>Q160</f>
        <v>0</v>
      </c>
      <c r="R159" s="203">
        <f>R160</f>
        <v>6500000</v>
      </c>
      <c r="S159" s="204"/>
      <c r="T159" s="202"/>
      <c r="U159" s="769">
        <f>U160</f>
        <v>0</v>
      </c>
      <c r="V159" s="203">
        <f>V160</f>
        <v>6500000</v>
      </c>
      <c r="W159" s="204"/>
      <c r="X159" s="203">
        <f>X160</f>
        <v>0</v>
      </c>
      <c r="Y159" s="204"/>
      <c r="Z159" s="203">
        <f>Z160</f>
        <v>0</v>
      </c>
      <c r="AA159" s="203"/>
      <c r="AF159" s="154">
        <f t="shared" si="4"/>
        <v>0</v>
      </c>
    </row>
    <row r="160" spans="1:32" s="364" customFormat="1" ht="22.5" customHeight="1" hidden="1">
      <c r="A160" s="368"/>
      <c r="B160" s="370" t="s">
        <v>141</v>
      </c>
      <c r="C160" s="200"/>
      <c r="D160" s="200"/>
      <c r="E160" s="200"/>
      <c r="F160" s="200"/>
      <c r="G160" s="200"/>
      <c r="H160" s="200"/>
      <c r="I160" s="200"/>
      <c r="J160" s="200"/>
      <c r="K160" s="130">
        <v>654</v>
      </c>
      <c r="L160" s="373">
        <v>5</v>
      </c>
      <c r="M160" s="373">
        <v>2</v>
      </c>
      <c r="N160" s="374">
        <v>7952200</v>
      </c>
      <c r="O160" s="375">
        <v>540</v>
      </c>
      <c r="P160" s="201"/>
      <c r="Q160" s="203"/>
      <c r="R160" s="203">
        <v>6500000</v>
      </c>
      <c r="S160" s="204"/>
      <c r="T160" s="202"/>
      <c r="U160" s="769"/>
      <c r="V160" s="203">
        <v>6500000</v>
      </c>
      <c r="W160" s="204"/>
      <c r="X160" s="203"/>
      <c r="Y160" s="204"/>
      <c r="Z160" s="203"/>
      <c r="AA160" s="203"/>
      <c r="AF160" s="154">
        <f t="shared" si="4"/>
        <v>0</v>
      </c>
    </row>
    <row r="161" spans="1:32" s="378" customFormat="1" ht="19.5" customHeight="1">
      <c r="A161" s="377"/>
      <c r="B161" s="284" t="s">
        <v>101</v>
      </c>
      <c r="C161" s="121"/>
      <c r="D161" s="121"/>
      <c r="E161" s="121"/>
      <c r="F161" s="121"/>
      <c r="G161" s="121"/>
      <c r="H161" s="121"/>
      <c r="I161" s="121"/>
      <c r="J161" s="121"/>
      <c r="K161" s="130">
        <v>654</v>
      </c>
      <c r="L161" s="123">
        <v>5</v>
      </c>
      <c r="M161" s="123">
        <v>3</v>
      </c>
      <c r="N161" s="337" t="s">
        <v>236</v>
      </c>
      <c r="O161" s="122">
        <v>500</v>
      </c>
      <c r="P161" s="122"/>
      <c r="Q161" s="125">
        <f>Q162+Q165</f>
        <v>394000</v>
      </c>
      <c r="R161" s="125">
        <f>R162+R165</f>
        <v>299400</v>
      </c>
      <c r="S161" s="126"/>
      <c r="T161" s="124">
        <v>0</v>
      </c>
      <c r="U161" s="775">
        <f>U162+U165</f>
        <v>444109</v>
      </c>
      <c r="V161" s="125">
        <f>V162+V165</f>
        <v>299400</v>
      </c>
      <c r="W161" s="126"/>
      <c r="X161" s="125">
        <f>X162+X165</f>
        <v>394000</v>
      </c>
      <c r="Y161" s="126"/>
      <c r="Z161" s="125">
        <f>Z162+Z165</f>
        <v>394000</v>
      </c>
      <c r="AA161" s="125"/>
      <c r="AF161" s="154">
        <f t="shared" si="4"/>
        <v>-50109</v>
      </c>
    </row>
    <row r="162" spans="1:32" s="378" customFormat="1" ht="35.25" customHeight="1" hidden="1">
      <c r="A162" s="377"/>
      <c r="B162" s="370"/>
      <c r="C162" s="121"/>
      <c r="D162" s="121"/>
      <c r="E162" s="121"/>
      <c r="F162" s="121"/>
      <c r="G162" s="121"/>
      <c r="H162" s="121"/>
      <c r="I162" s="121"/>
      <c r="J162" s="121"/>
      <c r="K162" s="130"/>
      <c r="L162" s="373"/>
      <c r="M162" s="373"/>
      <c r="N162" s="374"/>
      <c r="O162" s="375"/>
      <c r="P162" s="201"/>
      <c r="Q162" s="203"/>
      <c r="R162" s="203"/>
      <c r="S162" s="126"/>
      <c r="T162" s="202"/>
      <c r="U162" s="769"/>
      <c r="V162" s="203"/>
      <c r="W162" s="126"/>
      <c r="X162" s="203"/>
      <c r="Y162" s="126"/>
      <c r="Z162" s="203"/>
      <c r="AA162" s="125"/>
      <c r="AF162" s="154">
        <f t="shared" si="4"/>
        <v>0</v>
      </c>
    </row>
    <row r="163" spans="1:32" s="378" customFormat="1" ht="28.5" customHeight="1" hidden="1">
      <c r="A163" s="377"/>
      <c r="B163" s="370"/>
      <c r="C163" s="121"/>
      <c r="D163" s="121"/>
      <c r="E163" s="121"/>
      <c r="F163" s="121"/>
      <c r="G163" s="121"/>
      <c r="H163" s="121"/>
      <c r="I163" s="121"/>
      <c r="J163" s="121"/>
      <c r="K163" s="130"/>
      <c r="L163" s="373"/>
      <c r="M163" s="373"/>
      <c r="N163" s="374"/>
      <c r="O163" s="375"/>
      <c r="P163" s="201"/>
      <c r="Q163" s="203"/>
      <c r="R163" s="203"/>
      <c r="S163" s="126"/>
      <c r="T163" s="202"/>
      <c r="U163" s="769"/>
      <c r="V163" s="203"/>
      <c r="W163" s="126"/>
      <c r="X163" s="203"/>
      <c r="Y163" s="126"/>
      <c r="Z163" s="203"/>
      <c r="AA163" s="125"/>
      <c r="AF163" s="154">
        <f t="shared" si="4"/>
        <v>0</v>
      </c>
    </row>
    <row r="164" spans="1:32" s="378" customFormat="1" ht="19.5" customHeight="1" hidden="1">
      <c r="A164" s="377"/>
      <c r="B164" s="370"/>
      <c r="C164" s="121"/>
      <c r="D164" s="121"/>
      <c r="E164" s="121"/>
      <c r="F164" s="121"/>
      <c r="G164" s="121"/>
      <c r="H164" s="121"/>
      <c r="I164" s="121"/>
      <c r="J164" s="121"/>
      <c r="K164" s="130"/>
      <c r="L164" s="373"/>
      <c r="M164" s="373"/>
      <c r="N164" s="374"/>
      <c r="O164" s="375"/>
      <c r="P164" s="201"/>
      <c r="Q164" s="203"/>
      <c r="R164" s="203"/>
      <c r="S164" s="126"/>
      <c r="T164" s="202"/>
      <c r="U164" s="769"/>
      <c r="V164" s="203"/>
      <c r="W164" s="126"/>
      <c r="X164" s="203"/>
      <c r="Y164" s="126"/>
      <c r="Z164" s="203"/>
      <c r="AA164" s="125"/>
      <c r="AF164" s="154">
        <f t="shared" si="4"/>
        <v>0</v>
      </c>
    </row>
    <row r="165" spans="1:32" s="364" customFormat="1" ht="44.25" customHeight="1">
      <c r="A165" s="368"/>
      <c r="B165" s="426" t="s">
        <v>283</v>
      </c>
      <c r="C165" s="200"/>
      <c r="D165" s="200"/>
      <c r="E165" s="200"/>
      <c r="F165" s="200"/>
      <c r="G165" s="200"/>
      <c r="H165" s="200"/>
      <c r="I165" s="200"/>
      <c r="J165" s="200"/>
      <c r="K165" s="130">
        <v>654</v>
      </c>
      <c r="L165" s="373">
        <v>5</v>
      </c>
      <c r="M165" s="373">
        <v>3</v>
      </c>
      <c r="N165" s="434" t="s">
        <v>57</v>
      </c>
      <c r="O165" s="375">
        <v>0</v>
      </c>
      <c r="P165" s="201"/>
      <c r="Q165" s="203">
        <f>Q167</f>
        <v>394000</v>
      </c>
      <c r="R165" s="203">
        <f>R167</f>
        <v>299400</v>
      </c>
      <c r="S165" s="204"/>
      <c r="T165" s="202">
        <v>0</v>
      </c>
      <c r="U165" s="769">
        <f>U167</f>
        <v>444109</v>
      </c>
      <c r="V165" s="203">
        <f>V167</f>
        <v>299400</v>
      </c>
      <c r="W165" s="204"/>
      <c r="X165" s="203">
        <f>X167</f>
        <v>394000</v>
      </c>
      <c r="Y165" s="204"/>
      <c r="Z165" s="203">
        <f>Z167</f>
        <v>394000</v>
      </c>
      <c r="AA165" s="203"/>
      <c r="AF165" s="154">
        <f t="shared" si="4"/>
        <v>-50109</v>
      </c>
    </row>
    <row r="166" spans="1:32" s="364" customFormat="1" ht="51" customHeight="1">
      <c r="A166" s="368"/>
      <c r="B166" s="426" t="s">
        <v>295</v>
      </c>
      <c r="C166" s="200"/>
      <c r="D166" s="200"/>
      <c r="E166" s="200"/>
      <c r="F166" s="200"/>
      <c r="G166" s="200"/>
      <c r="H166" s="200"/>
      <c r="I166" s="200"/>
      <c r="J166" s="200"/>
      <c r="K166" s="130">
        <v>654</v>
      </c>
      <c r="L166" s="373">
        <v>5</v>
      </c>
      <c r="M166" s="373">
        <v>3</v>
      </c>
      <c r="N166" s="434" t="s">
        <v>200</v>
      </c>
      <c r="O166" s="375">
        <v>0</v>
      </c>
      <c r="P166" s="201"/>
      <c r="Q166" s="203">
        <f>Q167</f>
        <v>394000</v>
      </c>
      <c r="R166" s="203"/>
      <c r="S166" s="204"/>
      <c r="T166" s="202"/>
      <c r="U166" s="769">
        <f>U167</f>
        <v>444109</v>
      </c>
      <c r="V166" s="203"/>
      <c r="W166" s="204"/>
      <c r="X166" s="203">
        <f>X167</f>
        <v>394000</v>
      </c>
      <c r="Y166" s="204"/>
      <c r="Z166" s="203">
        <f>Z167</f>
        <v>394000</v>
      </c>
      <c r="AA166" s="203"/>
      <c r="AF166" s="154">
        <f t="shared" si="4"/>
        <v>-50109</v>
      </c>
    </row>
    <row r="167" spans="1:32" s="364" customFormat="1" ht="28.5" customHeight="1">
      <c r="A167" s="368"/>
      <c r="B167" s="370" t="s">
        <v>134</v>
      </c>
      <c r="C167" s="200"/>
      <c r="D167" s="200"/>
      <c r="E167" s="200"/>
      <c r="F167" s="200"/>
      <c r="G167" s="200"/>
      <c r="H167" s="200"/>
      <c r="I167" s="200"/>
      <c r="J167" s="200"/>
      <c r="K167" s="130">
        <v>654</v>
      </c>
      <c r="L167" s="373">
        <v>5</v>
      </c>
      <c r="M167" s="373">
        <v>3</v>
      </c>
      <c r="N167" s="434" t="s">
        <v>200</v>
      </c>
      <c r="O167" s="375">
        <v>244</v>
      </c>
      <c r="P167" s="201"/>
      <c r="Q167" s="203">
        <f>394000-106700+106700</f>
        <v>394000</v>
      </c>
      <c r="R167" s="203">
        <v>299400</v>
      </c>
      <c r="S167" s="204"/>
      <c r="T167" s="202">
        <v>0</v>
      </c>
      <c r="U167" s="769">
        <f>394000-106700+106700+50109</f>
        <v>444109</v>
      </c>
      <c r="V167" s="203">
        <v>299400</v>
      </c>
      <c r="W167" s="204"/>
      <c r="X167" s="203">
        <v>394000</v>
      </c>
      <c r="Y167" s="204"/>
      <c r="Z167" s="203">
        <v>394000</v>
      </c>
      <c r="AA167" s="203"/>
      <c r="AF167" s="154">
        <f t="shared" si="4"/>
        <v>-50109</v>
      </c>
    </row>
    <row r="168" spans="1:32" s="367" customFormat="1" ht="21" customHeight="1">
      <c r="A168" s="366"/>
      <c r="B168" s="376" t="s">
        <v>139</v>
      </c>
      <c r="C168" s="129"/>
      <c r="D168" s="129"/>
      <c r="E168" s="129"/>
      <c r="F168" s="129"/>
      <c r="G168" s="129"/>
      <c r="H168" s="129"/>
      <c r="I168" s="129"/>
      <c r="J168" s="129"/>
      <c r="K168" s="130">
        <v>654</v>
      </c>
      <c r="L168" s="379">
        <v>6</v>
      </c>
      <c r="M168" s="379">
        <v>0</v>
      </c>
      <c r="N168" s="380">
        <v>0</v>
      </c>
      <c r="O168" s="381">
        <v>0</v>
      </c>
      <c r="P168" s="130"/>
      <c r="Q168" s="134">
        <f>Q169</f>
        <v>0</v>
      </c>
      <c r="R168" s="134">
        <f>R169</f>
        <v>2900000</v>
      </c>
      <c r="S168" s="135"/>
      <c r="T168" s="133">
        <v>0</v>
      </c>
      <c r="U168" s="768">
        <f>U169</f>
        <v>1148300</v>
      </c>
      <c r="V168" s="134">
        <f>V169</f>
        <v>2900000</v>
      </c>
      <c r="W168" s="135"/>
      <c r="X168" s="134">
        <f>X169</f>
        <v>0</v>
      </c>
      <c r="Y168" s="135"/>
      <c r="Z168" s="134">
        <f>Z169</f>
        <v>0</v>
      </c>
      <c r="AA168" s="134"/>
      <c r="AF168" s="154">
        <f t="shared" si="4"/>
        <v>-1148300</v>
      </c>
    </row>
    <row r="169" spans="1:32" s="364" customFormat="1" ht="23.25" customHeight="1">
      <c r="A169" s="368"/>
      <c r="B169" s="370" t="s">
        <v>140</v>
      </c>
      <c r="C169" s="200"/>
      <c r="D169" s="200"/>
      <c r="E169" s="200"/>
      <c r="F169" s="200"/>
      <c r="G169" s="200"/>
      <c r="H169" s="200"/>
      <c r="I169" s="200"/>
      <c r="J169" s="200"/>
      <c r="K169" s="130">
        <v>654</v>
      </c>
      <c r="L169" s="373">
        <v>6</v>
      </c>
      <c r="M169" s="373">
        <v>5</v>
      </c>
      <c r="N169" s="374">
        <v>0</v>
      </c>
      <c r="O169" s="375">
        <v>0</v>
      </c>
      <c r="P169" s="201"/>
      <c r="Q169" s="203">
        <f>Q171+Q175</f>
        <v>0</v>
      </c>
      <c r="R169" s="203">
        <f>R171+R175</f>
        <v>2900000</v>
      </c>
      <c r="S169" s="204"/>
      <c r="T169" s="202">
        <v>0</v>
      </c>
      <c r="U169" s="769">
        <f>U171+U175</f>
        <v>1148300</v>
      </c>
      <c r="V169" s="203">
        <f>V171+V175</f>
        <v>2900000</v>
      </c>
      <c r="W169" s="204"/>
      <c r="X169" s="203">
        <f>X171+X175</f>
        <v>0</v>
      </c>
      <c r="Y169" s="204"/>
      <c r="Z169" s="203">
        <f>Z171+Z175</f>
        <v>0</v>
      </c>
      <c r="AA169" s="203"/>
      <c r="AF169" s="154">
        <f t="shared" si="4"/>
        <v>-1148300</v>
      </c>
    </row>
    <row r="170" spans="1:32" s="364" customFormat="1" ht="64.5" customHeight="1">
      <c r="A170" s="368"/>
      <c r="B170" s="370" t="s">
        <v>8</v>
      </c>
      <c r="C170" s="200"/>
      <c r="D170" s="200"/>
      <c r="E170" s="200"/>
      <c r="F170" s="200"/>
      <c r="G170" s="200"/>
      <c r="H170" s="200"/>
      <c r="I170" s="200"/>
      <c r="J170" s="200"/>
      <c r="K170" s="130">
        <v>654</v>
      </c>
      <c r="L170" s="373">
        <v>6</v>
      </c>
      <c r="M170" s="373">
        <v>5</v>
      </c>
      <c r="N170" s="374">
        <v>0</v>
      </c>
      <c r="O170" s="375">
        <v>0</v>
      </c>
      <c r="P170" s="201"/>
      <c r="Q170" s="203">
        <f>Q171</f>
        <v>0</v>
      </c>
      <c r="R170" s="203">
        <v>0</v>
      </c>
      <c r="S170" s="204"/>
      <c r="T170" s="202">
        <v>0</v>
      </c>
      <c r="U170" s="769">
        <f>U171</f>
        <v>1148300</v>
      </c>
      <c r="V170" s="203">
        <v>0</v>
      </c>
      <c r="W170" s="204"/>
      <c r="X170" s="203">
        <f>X171</f>
        <v>0</v>
      </c>
      <c r="Y170" s="204"/>
      <c r="Z170" s="203">
        <f>Z171</f>
        <v>0</v>
      </c>
      <c r="AA170" s="203"/>
      <c r="AF170" s="154">
        <f t="shared" si="4"/>
        <v>-1148300</v>
      </c>
    </row>
    <row r="171" spans="1:32" s="364" customFormat="1" ht="21.75" customHeight="1">
      <c r="A171" s="368"/>
      <c r="B171" s="370" t="s">
        <v>141</v>
      </c>
      <c r="C171" s="200"/>
      <c r="D171" s="200"/>
      <c r="E171" s="200"/>
      <c r="F171" s="200"/>
      <c r="G171" s="200"/>
      <c r="H171" s="200"/>
      <c r="I171" s="200"/>
      <c r="J171" s="200"/>
      <c r="K171" s="130">
        <v>654</v>
      </c>
      <c r="L171" s="373">
        <v>6</v>
      </c>
      <c r="M171" s="373">
        <v>5</v>
      </c>
      <c r="N171" s="784" t="s">
        <v>11</v>
      </c>
      <c r="O171" s="375">
        <v>540</v>
      </c>
      <c r="P171" s="201"/>
      <c r="Q171" s="203"/>
      <c r="R171" s="203">
        <v>0</v>
      </c>
      <c r="S171" s="204"/>
      <c r="T171" s="202">
        <v>0</v>
      </c>
      <c r="U171" s="769">
        <v>1148300</v>
      </c>
      <c r="V171" s="203">
        <v>0</v>
      </c>
      <c r="W171" s="204"/>
      <c r="X171" s="203"/>
      <c r="Y171" s="204"/>
      <c r="Z171" s="203"/>
      <c r="AA171" s="203"/>
      <c r="AF171" s="154">
        <f t="shared" si="4"/>
        <v>-1148300</v>
      </c>
    </row>
    <row r="172" spans="1:32" s="364" customFormat="1" ht="27" customHeight="1" hidden="1">
      <c r="A172" s="368"/>
      <c r="B172" s="358"/>
      <c r="C172" s="200"/>
      <c r="D172" s="200"/>
      <c r="E172" s="200"/>
      <c r="F172" s="200"/>
      <c r="G172" s="200"/>
      <c r="H172" s="200"/>
      <c r="I172" s="200"/>
      <c r="J172" s="200"/>
      <c r="K172" s="130">
        <v>654</v>
      </c>
      <c r="L172" s="338"/>
      <c r="M172" s="338"/>
      <c r="N172" s="337"/>
      <c r="O172" s="201"/>
      <c r="P172" s="201"/>
      <c r="Q172" s="203"/>
      <c r="R172" s="203"/>
      <c r="S172" s="204"/>
      <c r="T172" s="202"/>
      <c r="U172" s="769"/>
      <c r="V172" s="203"/>
      <c r="W172" s="204"/>
      <c r="X172" s="203"/>
      <c r="Y172" s="204"/>
      <c r="Z172" s="203"/>
      <c r="AA172" s="203"/>
      <c r="AF172" s="154">
        <f t="shared" si="4"/>
        <v>0</v>
      </c>
    </row>
    <row r="173" spans="1:32" s="364" customFormat="1" ht="24.75" customHeight="1" hidden="1">
      <c r="A173" s="368"/>
      <c r="B173" s="370"/>
      <c r="C173" s="200"/>
      <c r="D173" s="200"/>
      <c r="E173" s="200"/>
      <c r="F173" s="200"/>
      <c r="G173" s="200"/>
      <c r="H173" s="200"/>
      <c r="I173" s="200"/>
      <c r="J173" s="200"/>
      <c r="K173" s="130"/>
      <c r="L173" s="373"/>
      <c r="M173" s="373"/>
      <c r="N173" s="374"/>
      <c r="O173" s="375"/>
      <c r="P173" s="201"/>
      <c r="Q173" s="203"/>
      <c r="R173" s="203"/>
      <c r="S173" s="204"/>
      <c r="T173" s="202"/>
      <c r="U173" s="769"/>
      <c r="V173" s="203"/>
      <c r="W173" s="204"/>
      <c r="X173" s="203"/>
      <c r="Y173" s="204"/>
      <c r="Z173" s="203"/>
      <c r="AA173" s="203"/>
      <c r="AF173" s="154">
        <f t="shared" si="4"/>
        <v>0</v>
      </c>
    </row>
    <row r="174" spans="1:32" s="364" customFormat="1" ht="21" customHeight="1" hidden="1">
      <c r="A174" s="368"/>
      <c r="B174" s="370" t="s">
        <v>152</v>
      </c>
      <c r="C174" s="200"/>
      <c r="D174" s="200"/>
      <c r="E174" s="200"/>
      <c r="F174" s="200"/>
      <c r="G174" s="200"/>
      <c r="H174" s="200"/>
      <c r="I174" s="200"/>
      <c r="J174" s="200"/>
      <c r="K174" s="130">
        <v>654</v>
      </c>
      <c r="L174" s="373">
        <v>6</v>
      </c>
      <c r="M174" s="373">
        <v>5</v>
      </c>
      <c r="N174" s="374">
        <v>0</v>
      </c>
      <c r="O174" s="375">
        <v>0</v>
      </c>
      <c r="P174" s="201"/>
      <c r="Q174" s="203">
        <f>Q175</f>
        <v>0</v>
      </c>
      <c r="R174" s="203">
        <v>2900000</v>
      </c>
      <c r="S174" s="204"/>
      <c r="T174" s="202">
        <v>0</v>
      </c>
      <c r="U174" s="769">
        <f>U175</f>
        <v>0</v>
      </c>
      <c r="V174" s="203">
        <v>2900000</v>
      </c>
      <c r="W174" s="204"/>
      <c r="X174" s="203">
        <f>X175</f>
        <v>0</v>
      </c>
      <c r="Y174" s="204"/>
      <c r="Z174" s="203">
        <f>Z175</f>
        <v>0</v>
      </c>
      <c r="AA174" s="203"/>
      <c r="AF174" s="154">
        <f t="shared" si="4"/>
        <v>0</v>
      </c>
    </row>
    <row r="175" spans="1:32" s="364" customFormat="1" ht="25.5" customHeight="1" hidden="1">
      <c r="A175" s="368"/>
      <c r="B175" s="370" t="s">
        <v>141</v>
      </c>
      <c r="C175" s="200"/>
      <c r="D175" s="200"/>
      <c r="E175" s="200"/>
      <c r="F175" s="200"/>
      <c r="G175" s="200"/>
      <c r="H175" s="200"/>
      <c r="I175" s="200"/>
      <c r="J175" s="200"/>
      <c r="K175" s="130">
        <v>654</v>
      </c>
      <c r="L175" s="373">
        <v>6</v>
      </c>
      <c r="M175" s="373">
        <v>5</v>
      </c>
      <c r="N175" s="374">
        <v>7950900</v>
      </c>
      <c r="O175" s="375">
        <v>540</v>
      </c>
      <c r="P175" s="201"/>
      <c r="Q175" s="203"/>
      <c r="R175" s="203">
        <v>2900000</v>
      </c>
      <c r="S175" s="204"/>
      <c r="T175" s="202">
        <v>0</v>
      </c>
      <c r="U175" s="769"/>
      <c r="V175" s="203">
        <v>2900000</v>
      </c>
      <c r="W175" s="204"/>
      <c r="X175" s="203"/>
      <c r="Y175" s="204"/>
      <c r="Z175" s="203"/>
      <c r="AA175" s="203"/>
      <c r="AF175" s="154">
        <f t="shared" si="4"/>
        <v>0</v>
      </c>
    </row>
    <row r="176" spans="1:32" s="364" customFormat="1" ht="23.25" customHeight="1" hidden="1">
      <c r="A176" s="368"/>
      <c r="B176" s="358"/>
      <c r="C176" s="200"/>
      <c r="D176" s="200"/>
      <c r="E176" s="200"/>
      <c r="F176" s="200"/>
      <c r="G176" s="200"/>
      <c r="H176" s="200"/>
      <c r="I176" s="200"/>
      <c r="J176" s="200"/>
      <c r="K176" s="130"/>
      <c r="L176" s="205"/>
      <c r="M176" s="205"/>
      <c r="N176" s="207"/>
      <c r="O176" s="206"/>
      <c r="P176" s="201"/>
      <c r="Q176" s="203"/>
      <c r="R176" s="203"/>
      <c r="S176" s="204"/>
      <c r="T176" s="202"/>
      <c r="U176" s="769"/>
      <c r="V176" s="203"/>
      <c r="W176" s="204"/>
      <c r="X176" s="203"/>
      <c r="Y176" s="204"/>
      <c r="Z176" s="203"/>
      <c r="AA176" s="203"/>
      <c r="AF176" s="154">
        <f t="shared" si="4"/>
        <v>0</v>
      </c>
    </row>
    <row r="177" spans="1:32" s="367" customFormat="1" ht="12.75">
      <c r="A177" s="366"/>
      <c r="B177" s="382" t="s">
        <v>125</v>
      </c>
      <c r="C177" s="129"/>
      <c r="D177" s="129"/>
      <c r="E177" s="129"/>
      <c r="F177" s="129"/>
      <c r="G177" s="129"/>
      <c r="H177" s="129"/>
      <c r="I177" s="129"/>
      <c r="J177" s="129"/>
      <c r="K177" s="130">
        <v>654</v>
      </c>
      <c r="L177" s="379">
        <v>8</v>
      </c>
      <c r="M177" s="379">
        <v>0</v>
      </c>
      <c r="N177" s="337" t="s">
        <v>236</v>
      </c>
      <c r="O177" s="381">
        <v>0</v>
      </c>
      <c r="P177" s="130"/>
      <c r="Q177" s="134">
        <f>Q179+Q188</f>
        <v>5872372</v>
      </c>
      <c r="R177" s="134">
        <f>R179+R188</f>
        <v>5182000</v>
      </c>
      <c r="S177" s="135"/>
      <c r="T177" s="133">
        <v>0</v>
      </c>
      <c r="U177" s="768">
        <f>U179+U188</f>
        <v>4615495</v>
      </c>
      <c r="V177" s="134">
        <f>V179+V188</f>
        <v>5382347</v>
      </c>
      <c r="W177" s="135"/>
      <c r="X177" s="134">
        <f>X179+X188</f>
        <v>4477148</v>
      </c>
      <c r="Y177" s="135"/>
      <c r="Z177" s="134">
        <f>Z179+Z188</f>
        <v>4517148</v>
      </c>
      <c r="AA177" s="134"/>
      <c r="AF177" s="154">
        <f t="shared" si="4"/>
        <v>1256877</v>
      </c>
    </row>
    <row r="178" spans="1:32" s="364" customFormat="1" ht="16.5" customHeight="1">
      <c r="A178" s="368"/>
      <c r="B178" s="383" t="s">
        <v>93</v>
      </c>
      <c r="C178" s="200"/>
      <c r="D178" s="200"/>
      <c r="E178" s="200"/>
      <c r="F178" s="200"/>
      <c r="G178" s="200"/>
      <c r="H178" s="200"/>
      <c r="I178" s="200"/>
      <c r="J178" s="200"/>
      <c r="K178" s="201">
        <v>654</v>
      </c>
      <c r="L178" s="373">
        <v>8</v>
      </c>
      <c r="M178" s="373">
        <v>1</v>
      </c>
      <c r="N178" s="337" t="s">
        <v>236</v>
      </c>
      <c r="O178" s="375">
        <v>0</v>
      </c>
      <c r="P178" s="201"/>
      <c r="Q178" s="203">
        <f>Q179</f>
        <v>5484686</v>
      </c>
      <c r="R178" s="203"/>
      <c r="S178" s="204"/>
      <c r="T178" s="202"/>
      <c r="U178" s="769">
        <f>U179</f>
        <v>4252746</v>
      </c>
      <c r="V178" s="203"/>
      <c r="W178" s="204"/>
      <c r="X178" s="203">
        <f>X179</f>
        <v>4114399</v>
      </c>
      <c r="Y178" s="204"/>
      <c r="Z178" s="203">
        <f>Z179</f>
        <v>4154399</v>
      </c>
      <c r="AA178" s="203"/>
      <c r="AF178" s="154">
        <f t="shared" si="4"/>
        <v>1231940</v>
      </c>
    </row>
    <row r="179" spans="1:32" s="364" customFormat="1" ht="70.5" customHeight="1">
      <c r="A179" s="368"/>
      <c r="B179" s="426" t="s">
        <v>25</v>
      </c>
      <c r="C179" s="200"/>
      <c r="D179" s="200"/>
      <c r="E179" s="200"/>
      <c r="F179" s="200"/>
      <c r="G179" s="200"/>
      <c r="H179" s="200"/>
      <c r="I179" s="200"/>
      <c r="J179" s="200"/>
      <c r="K179" s="201">
        <v>654</v>
      </c>
      <c r="L179" s="373">
        <v>8</v>
      </c>
      <c r="M179" s="373">
        <v>1</v>
      </c>
      <c r="N179" s="434" t="s">
        <v>55</v>
      </c>
      <c r="O179" s="375">
        <v>0</v>
      </c>
      <c r="P179" s="201"/>
      <c r="Q179" s="351">
        <f>Q181</f>
        <v>5484686</v>
      </c>
      <c r="R179" s="351">
        <f>R182+R184+R185</f>
        <v>4853000</v>
      </c>
      <c r="S179" s="352"/>
      <c r="T179" s="202"/>
      <c r="U179" s="776">
        <f>U181</f>
        <v>4252746</v>
      </c>
      <c r="V179" s="351">
        <f>V182+V184+V185</f>
        <v>5053347</v>
      </c>
      <c r="W179" s="352"/>
      <c r="X179" s="351">
        <f>X181</f>
        <v>4114399</v>
      </c>
      <c r="Y179" s="352"/>
      <c r="Z179" s="351">
        <f>Z181</f>
        <v>4154399</v>
      </c>
      <c r="AA179" s="384"/>
      <c r="AF179" s="154">
        <f t="shared" si="4"/>
        <v>1231940</v>
      </c>
    </row>
    <row r="180" spans="1:32" s="364" customFormat="1" ht="23.25" customHeight="1" hidden="1">
      <c r="A180" s="368"/>
      <c r="B180" s="370"/>
      <c r="C180" s="200"/>
      <c r="D180" s="200"/>
      <c r="E180" s="200"/>
      <c r="F180" s="200"/>
      <c r="G180" s="200"/>
      <c r="H180" s="200"/>
      <c r="I180" s="200"/>
      <c r="J180" s="200"/>
      <c r="K180" s="201"/>
      <c r="L180" s="373"/>
      <c r="M180" s="373"/>
      <c r="N180" s="374"/>
      <c r="O180" s="375"/>
      <c r="P180" s="201"/>
      <c r="Q180" s="351"/>
      <c r="R180" s="351"/>
      <c r="S180" s="352"/>
      <c r="T180" s="202"/>
      <c r="U180" s="776"/>
      <c r="V180" s="351"/>
      <c r="W180" s="352"/>
      <c r="X180" s="351"/>
      <c r="Y180" s="352"/>
      <c r="Z180" s="351"/>
      <c r="AA180" s="384"/>
      <c r="AF180" s="154">
        <f t="shared" si="4"/>
        <v>0</v>
      </c>
    </row>
    <row r="181" spans="1:32" s="364" customFormat="1" ht="81" customHeight="1">
      <c r="A181" s="368"/>
      <c r="B181" s="440" t="s">
        <v>286</v>
      </c>
      <c r="C181" s="200"/>
      <c r="D181" s="200"/>
      <c r="E181" s="200"/>
      <c r="F181" s="200"/>
      <c r="G181" s="200"/>
      <c r="H181" s="200"/>
      <c r="I181" s="200"/>
      <c r="J181" s="200"/>
      <c r="K181" s="201">
        <v>654</v>
      </c>
      <c r="L181" s="373">
        <v>8</v>
      </c>
      <c r="M181" s="373">
        <v>1</v>
      </c>
      <c r="N181" s="434" t="s">
        <v>223</v>
      </c>
      <c r="O181" s="375">
        <v>0</v>
      </c>
      <c r="P181" s="201"/>
      <c r="Q181" s="351">
        <f>Q182+Q184+Q185+Q183+Q186</f>
        <v>5484686</v>
      </c>
      <c r="R181" s="351">
        <f>R185+R188+R190</f>
        <v>1322000</v>
      </c>
      <c r="S181" s="352"/>
      <c r="T181" s="202"/>
      <c r="U181" s="776">
        <f>U182+U184+U185+U183+U186</f>
        <v>4252746</v>
      </c>
      <c r="V181" s="351">
        <f>V185+V188+V190</f>
        <v>1522347</v>
      </c>
      <c r="W181" s="352"/>
      <c r="X181" s="351">
        <f>X182+X184+X185+X183</f>
        <v>4114399</v>
      </c>
      <c r="Y181" s="352"/>
      <c r="Z181" s="351">
        <f>Z182+Z184+Z185+Z183</f>
        <v>4154399</v>
      </c>
      <c r="AA181" s="384"/>
      <c r="AF181" s="154">
        <f t="shared" si="4"/>
        <v>1231940</v>
      </c>
    </row>
    <row r="182" spans="1:34" s="364" customFormat="1" ht="37.5" customHeight="1">
      <c r="A182" s="368"/>
      <c r="B182" s="430" t="s">
        <v>250</v>
      </c>
      <c r="C182" s="200"/>
      <c r="D182" s="200"/>
      <c r="E182" s="200"/>
      <c r="F182" s="200"/>
      <c r="G182" s="200"/>
      <c r="H182" s="200"/>
      <c r="I182" s="200"/>
      <c r="J182" s="200"/>
      <c r="K182" s="201">
        <v>654</v>
      </c>
      <c r="L182" s="373">
        <v>8</v>
      </c>
      <c r="M182" s="373">
        <v>1</v>
      </c>
      <c r="N182" s="434" t="s">
        <v>223</v>
      </c>
      <c r="O182" s="370">
        <v>111</v>
      </c>
      <c r="P182" s="201"/>
      <c r="Q182" s="351">
        <v>4791686</v>
      </c>
      <c r="R182" s="351">
        <v>4169000</v>
      </c>
      <c r="S182" s="353"/>
      <c r="T182" s="202"/>
      <c r="U182" s="776">
        <v>3384399</v>
      </c>
      <c r="V182" s="351">
        <v>4169000</v>
      </c>
      <c r="W182" s="353"/>
      <c r="X182" s="351">
        <v>3384399</v>
      </c>
      <c r="Y182" s="352"/>
      <c r="Z182" s="351">
        <v>3384399</v>
      </c>
      <c r="AA182" s="384"/>
      <c r="AF182" s="154">
        <f t="shared" si="4"/>
        <v>1407287</v>
      </c>
      <c r="AG182" s="365">
        <f>AF182+AF190</f>
        <v>1423224</v>
      </c>
      <c r="AH182" s="365">
        <f>AG182+178000</f>
        <v>1601224</v>
      </c>
    </row>
    <row r="183" spans="1:32" s="364" customFormat="1" ht="23.25" customHeight="1">
      <c r="A183" s="368"/>
      <c r="B183" s="358" t="s">
        <v>143</v>
      </c>
      <c r="C183" s="200"/>
      <c r="D183" s="200"/>
      <c r="E183" s="200"/>
      <c r="F183" s="200"/>
      <c r="G183" s="200"/>
      <c r="H183" s="200"/>
      <c r="I183" s="200"/>
      <c r="J183" s="200"/>
      <c r="K183" s="201">
        <v>654</v>
      </c>
      <c r="L183" s="373">
        <v>8</v>
      </c>
      <c r="M183" s="373">
        <v>1</v>
      </c>
      <c r="N183" s="434" t="s">
        <v>223</v>
      </c>
      <c r="O183" s="370">
        <v>112</v>
      </c>
      <c r="P183" s="201"/>
      <c r="Q183" s="351">
        <v>45000</v>
      </c>
      <c r="R183" s="351">
        <v>4169000</v>
      </c>
      <c r="S183" s="352"/>
      <c r="T183" s="202"/>
      <c r="U183" s="776">
        <v>0</v>
      </c>
      <c r="V183" s="351">
        <v>4169000</v>
      </c>
      <c r="W183" s="352"/>
      <c r="X183" s="351">
        <v>0</v>
      </c>
      <c r="Y183" s="352"/>
      <c r="Z183" s="351">
        <v>0</v>
      </c>
      <c r="AA183" s="384"/>
      <c r="AF183" s="154">
        <f t="shared" si="4"/>
        <v>45000</v>
      </c>
    </row>
    <row r="184" spans="1:32" s="364" customFormat="1" ht="23.25" customHeight="1">
      <c r="A184" s="368"/>
      <c r="B184" s="370" t="s">
        <v>133</v>
      </c>
      <c r="C184" s="200"/>
      <c r="D184" s="200"/>
      <c r="E184" s="200"/>
      <c r="F184" s="200"/>
      <c r="G184" s="200"/>
      <c r="H184" s="200"/>
      <c r="I184" s="200"/>
      <c r="J184" s="200"/>
      <c r="K184" s="201">
        <v>654</v>
      </c>
      <c r="L184" s="373">
        <v>8</v>
      </c>
      <c r="M184" s="373">
        <v>1</v>
      </c>
      <c r="N184" s="434" t="s">
        <v>223</v>
      </c>
      <c r="O184" s="370">
        <v>242</v>
      </c>
      <c r="P184" s="201"/>
      <c r="Q184" s="351">
        <v>17000</v>
      </c>
      <c r="R184" s="351">
        <v>16000</v>
      </c>
      <c r="S184" s="352"/>
      <c r="T184" s="202"/>
      <c r="U184" s="776">
        <v>37000</v>
      </c>
      <c r="V184" s="351">
        <v>16000</v>
      </c>
      <c r="W184" s="352"/>
      <c r="X184" s="351">
        <v>17000</v>
      </c>
      <c r="Y184" s="352"/>
      <c r="Z184" s="351">
        <v>17000</v>
      </c>
      <c r="AA184" s="384"/>
      <c r="AF184" s="154">
        <f t="shared" si="4"/>
        <v>-20000</v>
      </c>
    </row>
    <row r="185" spans="1:32" s="364" customFormat="1" ht="23.25" customHeight="1">
      <c r="A185" s="368"/>
      <c r="B185" s="370" t="s">
        <v>134</v>
      </c>
      <c r="C185" s="200"/>
      <c r="D185" s="200"/>
      <c r="E185" s="200"/>
      <c r="F185" s="200"/>
      <c r="G185" s="200"/>
      <c r="H185" s="200"/>
      <c r="I185" s="200"/>
      <c r="J185" s="200"/>
      <c r="K185" s="201">
        <v>654</v>
      </c>
      <c r="L185" s="373">
        <v>8</v>
      </c>
      <c r="M185" s="373">
        <v>1</v>
      </c>
      <c r="N185" s="434" t="s">
        <v>223</v>
      </c>
      <c r="O185" s="370">
        <v>244</v>
      </c>
      <c r="P185" s="201"/>
      <c r="Q185" s="351">
        <v>631000</v>
      </c>
      <c r="R185" s="351">
        <v>668000</v>
      </c>
      <c r="S185" s="485">
        <f>631000*105%</f>
        <v>662550</v>
      </c>
      <c r="T185" s="202"/>
      <c r="U185" s="776">
        <v>831347</v>
      </c>
      <c r="V185" s="351">
        <f>U184+U185</f>
        <v>868347</v>
      </c>
      <c r="W185" s="485"/>
      <c r="X185" s="351">
        <v>713000</v>
      </c>
      <c r="Y185" s="352"/>
      <c r="Z185" s="351">
        <v>753000</v>
      </c>
      <c r="AA185" s="384"/>
      <c r="AF185" s="154">
        <f t="shared" si="4"/>
        <v>-200347</v>
      </c>
    </row>
    <row r="186" spans="1:32" s="364" customFormat="1" ht="22.5" customHeight="1" hidden="1">
      <c r="A186" s="368"/>
      <c r="B186" s="370"/>
      <c r="C186" s="200"/>
      <c r="D186" s="200"/>
      <c r="E186" s="200"/>
      <c r="F186" s="200"/>
      <c r="G186" s="200"/>
      <c r="H186" s="200"/>
      <c r="I186" s="200"/>
      <c r="J186" s="200"/>
      <c r="K186" s="201"/>
      <c r="L186" s="373"/>
      <c r="M186" s="373"/>
      <c r="N186" s="434"/>
      <c r="O186" s="370"/>
      <c r="P186" s="201"/>
      <c r="Q186" s="351"/>
      <c r="R186" s="351"/>
      <c r="S186" s="353"/>
      <c r="T186" s="202"/>
      <c r="U186" s="776"/>
      <c r="V186" s="351"/>
      <c r="W186" s="353"/>
      <c r="X186" s="351"/>
      <c r="Y186" s="352"/>
      <c r="Z186" s="351"/>
      <c r="AA186" s="384"/>
      <c r="AF186" s="154">
        <f t="shared" si="4"/>
        <v>0</v>
      </c>
    </row>
    <row r="187" spans="1:32" s="364" customFormat="1" ht="18" customHeight="1">
      <c r="A187" s="368"/>
      <c r="B187" s="383" t="s">
        <v>94</v>
      </c>
      <c r="C187" s="200"/>
      <c r="D187" s="200"/>
      <c r="E187" s="200"/>
      <c r="F187" s="200"/>
      <c r="G187" s="200"/>
      <c r="H187" s="200"/>
      <c r="I187" s="200"/>
      <c r="J187" s="200"/>
      <c r="K187" s="201">
        <v>654</v>
      </c>
      <c r="L187" s="338">
        <v>8</v>
      </c>
      <c r="M187" s="338">
        <v>2</v>
      </c>
      <c r="N187" s="337" t="s">
        <v>236</v>
      </c>
      <c r="O187" s="201">
        <v>0</v>
      </c>
      <c r="P187" s="201"/>
      <c r="Q187" s="351">
        <f>Q188</f>
        <v>387686</v>
      </c>
      <c r="R187" s="351"/>
      <c r="S187" s="353"/>
      <c r="T187" s="202"/>
      <c r="U187" s="776">
        <f>U188</f>
        <v>362749</v>
      </c>
      <c r="V187" s="351"/>
      <c r="W187" s="353"/>
      <c r="X187" s="351">
        <f>X188</f>
        <v>362749</v>
      </c>
      <c r="Y187" s="352"/>
      <c r="Z187" s="351">
        <f>Z188</f>
        <v>362749</v>
      </c>
      <c r="AA187" s="384"/>
      <c r="AF187" s="154">
        <f t="shared" si="4"/>
        <v>24937</v>
      </c>
    </row>
    <row r="188" spans="1:32" s="364" customFormat="1" ht="69" customHeight="1">
      <c r="A188" s="368"/>
      <c r="B188" s="426" t="s">
        <v>287</v>
      </c>
      <c r="C188" s="200"/>
      <c r="D188" s="200"/>
      <c r="E188" s="200"/>
      <c r="F188" s="200"/>
      <c r="G188" s="200"/>
      <c r="H188" s="200"/>
      <c r="I188" s="200"/>
      <c r="J188" s="200"/>
      <c r="K188" s="201">
        <v>654</v>
      </c>
      <c r="L188" s="338">
        <v>8</v>
      </c>
      <c r="M188" s="338">
        <v>2</v>
      </c>
      <c r="N188" s="434" t="s">
        <v>55</v>
      </c>
      <c r="O188" s="201">
        <v>0</v>
      </c>
      <c r="P188" s="201"/>
      <c r="Q188" s="351">
        <f>Q190+Q192+Q191</f>
        <v>387686</v>
      </c>
      <c r="R188" s="351">
        <f>R190+R192</f>
        <v>329000</v>
      </c>
      <c r="S188" s="352"/>
      <c r="T188" s="202"/>
      <c r="U188" s="776">
        <f>U190+U192+U191</f>
        <v>362749</v>
      </c>
      <c r="V188" s="351">
        <f>V190+V192</f>
        <v>329000</v>
      </c>
      <c r="W188" s="352"/>
      <c r="X188" s="351">
        <f>X190+X192+X191</f>
        <v>362749</v>
      </c>
      <c r="Y188" s="352"/>
      <c r="Z188" s="351">
        <f>Z190+Z192+Z191</f>
        <v>362749</v>
      </c>
      <c r="AA188" s="384"/>
      <c r="AF188" s="154">
        <f t="shared" si="4"/>
        <v>24937</v>
      </c>
    </row>
    <row r="189" spans="1:32" s="364" customFormat="1" ht="81" customHeight="1">
      <c r="A189" s="368"/>
      <c r="B189" s="440" t="s">
        <v>286</v>
      </c>
      <c r="C189" s="200"/>
      <c r="D189" s="200"/>
      <c r="E189" s="200"/>
      <c r="F189" s="200"/>
      <c r="G189" s="200"/>
      <c r="H189" s="200"/>
      <c r="I189" s="200"/>
      <c r="J189" s="200"/>
      <c r="K189" s="201">
        <v>654</v>
      </c>
      <c r="L189" s="338">
        <v>8</v>
      </c>
      <c r="M189" s="338">
        <v>2</v>
      </c>
      <c r="N189" s="434" t="s">
        <v>223</v>
      </c>
      <c r="O189" s="201">
        <v>0</v>
      </c>
      <c r="P189" s="201"/>
      <c r="Q189" s="351">
        <f>Q190+Q191+Q192</f>
        <v>387686</v>
      </c>
      <c r="R189" s="351"/>
      <c r="S189" s="352"/>
      <c r="T189" s="202"/>
      <c r="U189" s="776">
        <f>U190+U191+U192</f>
        <v>362749</v>
      </c>
      <c r="V189" s="351"/>
      <c r="W189" s="352"/>
      <c r="X189" s="351">
        <f>X190+X191+X192</f>
        <v>362749</v>
      </c>
      <c r="Y189" s="352"/>
      <c r="Z189" s="351">
        <f>Z190+Z191+Z192</f>
        <v>362749</v>
      </c>
      <c r="AA189" s="384"/>
      <c r="AF189" s="154">
        <f t="shared" si="4"/>
        <v>24937</v>
      </c>
    </row>
    <row r="190" spans="1:32" s="364" customFormat="1" ht="39" customHeight="1">
      <c r="A190" s="368"/>
      <c r="B190" s="430" t="s">
        <v>250</v>
      </c>
      <c r="C190" s="200"/>
      <c r="D190" s="200"/>
      <c r="E190" s="200"/>
      <c r="F190" s="200"/>
      <c r="G190" s="200"/>
      <c r="H190" s="200"/>
      <c r="I190" s="200"/>
      <c r="J190" s="200"/>
      <c r="K190" s="201">
        <v>654</v>
      </c>
      <c r="L190" s="373">
        <v>8</v>
      </c>
      <c r="M190" s="373">
        <v>2</v>
      </c>
      <c r="N190" s="434" t="s">
        <v>223</v>
      </c>
      <c r="O190" s="370">
        <v>111</v>
      </c>
      <c r="P190" s="201"/>
      <c r="Q190" s="351">
        <v>378686</v>
      </c>
      <c r="R190" s="351">
        <v>325000</v>
      </c>
      <c r="S190" s="353"/>
      <c r="T190" s="202"/>
      <c r="U190" s="776">
        <v>362749</v>
      </c>
      <c r="V190" s="351">
        <v>325000</v>
      </c>
      <c r="W190" s="353"/>
      <c r="X190" s="351">
        <v>362749</v>
      </c>
      <c r="Y190" s="352"/>
      <c r="Z190" s="351">
        <v>362749</v>
      </c>
      <c r="AA190" s="384"/>
      <c r="AF190" s="154">
        <f t="shared" si="4"/>
        <v>15937</v>
      </c>
    </row>
    <row r="191" spans="1:32" s="364" customFormat="1" ht="22.5" customHeight="1">
      <c r="A191" s="368"/>
      <c r="B191" s="358" t="s">
        <v>143</v>
      </c>
      <c r="C191" s="200"/>
      <c r="D191" s="200"/>
      <c r="E191" s="200"/>
      <c r="F191" s="200"/>
      <c r="G191" s="200"/>
      <c r="H191" s="200"/>
      <c r="I191" s="200"/>
      <c r="J191" s="200"/>
      <c r="K191" s="201">
        <v>654</v>
      </c>
      <c r="L191" s="373">
        <v>8</v>
      </c>
      <c r="M191" s="373">
        <v>2</v>
      </c>
      <c r="N191" s="434" t="s">
        <v>223</v>
      </c>
      <c r="O191" s="370">
        <v>112</v>
      </c>
      <c r="P191" s="201"/>
      <c r="Q191" s="351">
        <v>5000</v>
      </c>
      <c r="R191" s="351"/>
      <c r="S191" s="352"/>
      <c r="T191" s="202"/>
      <c r="U191" s="776"/>
      <c r="V191" s="351"/>
      <c r="W191" s="352"/>
      <c r="X191" s="351">
        <v>0</v>
      </c>
      <c r="Y191" s="352"/>
      <c r="Z191" s="351">
        <v>0</v>
      </c>
      <c r="AA191" s="384"/>
      <c r="AF191" s="154">
        <f t="shared" si="4"/>
        <v>5000</v>
      </c>
    </row>
    <row r="192" spans="1:32" s="364" customFormat="1" ht="24" customHeight="1">
      <c r="A192" s="368"/>
      <c r="B192" s="370" t="s">
        <v>134</v>
      </c>
      <c r="C192" s="200"/>
      <c r="D192" s="200"/>
      <c r="E192" s="200"/>
      <c r="F192" s="200"/>
      <c r="G192" s="200"/>
      <c r="H192" s="200"/>
      <c r="I192" s="200"/>
      <c r="J192" s="200"/>
      <c r="K192" s="201">
        <v>654</v>
      </c>
      <c r="L192" s="373">
        <v>8</v>
      </c>
      <c r="M192" s="373">
        <v>2</v>
      </c>
      <c r="N192" s="337">
        <v>5800059</v>
      </c>
      <c r="O192" s="370">
        <v>244</v>
      </c>
      <c r="P192" s="201"/>
      <c r="Q192" s="351">
        <v>4000</v>
      </c>
      <c r="R192" s="351">
        <v>4000</v>
      </c>
      <c r="S192" s="352"/>
      <c r="T192" s="202"/>
      <c r="U192" s="776">
        <v>0</v>
      </c>
      <c r="V192" s="351">
        <v>4000</v>
      </c>
      <c r="W192" s="352"/>
      <c r="X192" s="351"/>
      <c r="Y192" s="352"/>
      <c r="Z192" s="351"/>
      <c r="AA192" s="384"/>
      <c r="AF192" s="154">
        <f t="shared" si="4"/>
        <v>4000</v>
      </c>
    </row>
    <row r="193" spans="1:32" s="367" customFormat="1" ht="19.5" customHeight="1">
      <c r="A193" s="366"/>
      <c r="B193" s="382" t="s">
        <v>118</v>
      </c>
      <c r="C193" s="129"/>
      <c r="D193" s="129"/>
      <c r="E193" s="129"/>
      <c r="F193" s="129"/>
      <c r="G193" s="129"/>
      <c r="H193" s="129"/>
      <c r="I193" s="129"/>
      <c r="J193" s="129"/>
      <c r="K193" s="130">
        <v>654</v>
      </c>
      <c r="L193" s="379">
        <v>10</v>
      </c>
      <c r="M193" s="379">
        <v>0</v>
      </c>
      <c r="N193" s="337" t="s">
        <v>236</v>
      </c>
      <c r="O193" s="381">
        <v>0</v>
      </c>
      <c r="P193" s="130"/>
      <c r="Q193" s="354">
        <f>Q198</f>
        <v>240000</v>
      </c>
      <c r="R193" s="354">
        <f>R198</f>
        <v>180000</v>
      </c>
      <c r="S193" s="355"/>
      <c r="T193" s="133"/>
      <c r="U193" s="777">
        <f>U198</f>
        <v>120000</v>
      </c>
      <c r="V193" s="354">
        <f>V198</f>
        <v>180000</v>
      </c>
      <c r="W193" s="355"/>
      <c r="X193" s="354">
        <f>X198</f>
        <v>120000</v>
      </c>
      <c r="Y193" s="355"/>
      <c r="Z193" s="354">
        <f>Z198</f>
        <v>120000</v>
      </c>
      <c r="AA193" s="385"/>
      <c r="AF193" s="154">
        <f t="shared" si="4"/>
        <v>120000</v>
      </c>
    </row>
    <row r="194" spans="1:32" s="367" customFormat="1" ht="19.5" customHeight="1">
      <c r="A194" s="366"/>
      <c r="B194" s="425" t="s">
        <v>120</v>
      </c>
      <c r="C194" s="129"/>
      <c r="D194" s="129"/>
      <c r="E194" s="129"/>
      <c r="F194" s="129"/>
      <c r="G194" s="129"/>
      <c r="H194" s="129"/>
      <c r="I194" s="129"/>
      <c r="J194" s="129"/>
      <c r="K194" s="130">
        <v>654</v>
      </c>
      <c r="L194" s="373">
        <v>10</v>
      </c>
      <c r="M194" s="373">
        <v>1</v>
      </c>
      <c r="N194" s="337" t="s">
        <v>236</v>
      </c>
      <c r="O194" s="375">
        <v>0</v>
      </c>
      <c r="P194" s="130"/>
      <c r="Q194" s="351">
        <f>Q195</f>
        <v>240000</v>
      </c>
      <c r="R194" s="351"/>
      <c r="S194" s="352"/>
      <c r="T194" s="133"/>
      <c r="U194" s="776">
        <f>U195</f>
        <v>120000</v>
      </c>
      <c r="V194" s="351"/>
      <c r="W194" s="352"/>
      <c r="X194" s="351">
        <f>X195</f>
        <v>120000</v>
      </c>
      <c r="Y194" s="352"/>
      <c r="Z194" s="351">
        <f>Z195</f>
        <v>120000</v>
      </c>
      <c r="AA194" s="385"/>
      <c r="AF194" s="365">
        <f t="shared" si="4"/>
        <v>120000</v>
      </c>
    </row>
    <row r="195" spans="1:32" s="364" customFormat="1" ht="38.25" customHeight="1">
      <c r="A195" s="368"/>
      <c r="B195" s="339" t="s">
        <v>244</v>
      </c>
      <c r="C195" s="200"/>
      <c r="D195" s="200"/>
      <c r="E195" s="200"/>
      <c r="F195" s="200"/>
      <c r="G195" s="200"/>
      <c r="H195" s="200"/>
      <c r="I195" s="200"/>
      <c r="J195" s="200"/>
      <c r="K195" s="130">
        <v>654</v>
      </c>
      <c r="L195" s="373">
        <v>10</v>
      </c>
      <c r="M195" s="373">
        <v>1</v>
      </c>
      <c r="N195" s="429" t="s">
        <v>170</v>
      </c>
      <c r="O195" s="375">
        <v>0</v>
      </c>
      <c r="P195" s="201"/>
      <c r="Q195" s="351">
        <f>Q197</f>
        <v>240000</v>
      </c>
      <c r="R195" s="351">
        <f>R197</f>
        <v>180000</v>
      </c>
      <c r="S195" s="352"/>
      <c r="T195" s="202"/>
      <c r="U195" s="776">
        <f>U197</f>
        <v>120000</v>
      </c>
      <c r="V195" s="351">
        <f>V197</f>
        <v>180000</v>
      </c>
      <c r="W195" s="352"/>
      <c r="X195" s="351">
        <f>X197</f>
        <v>120000</v>
      </c>
      <c r="Y195" s="352"/>
      <c r="Z195" s="351">
        <f>Z197</f>
        <v>120000</v>
      </c>
      <c r="AA195" s="384"/>
      <c r="AF195" s="365">
        <f t="shared" si="4"/>
        <v>120000</v>
      </c>
    </row>
    <row r="196" spans="1:32" s="364" customFormat="1" ht="90" customHeight="1">
      <c r="A196" s="368"/>
      <c r="B196" s="339" t="s">
        <v>26</v>
      </c>
      <c r="C196" s="200"/>
      <c r="D196" s="200"/>
      <c r="E196" s="200"/>
      <c r="F196" s="200"/>
      <c r="G196" s="200"/>
      <c r="H196" s="200"/>
      <c r="I196" s="200"/>
      <c r="J196" s="200"/>
      <c r="K196" s="130">
        <v>654</v>
      </c>
      <c r="L196" s="373">
        <v>10</v>
      </c>
      <c r="M196" s="373">
        <v>1</v>
      </c>
      <c r="N196" s="429" t="s">
        <v>177</v>
      </c>
      <c r="O196" s="375">
        <v>0</v>
      </c>
      <c r="P196" s="201"/>
      <c r="Q196" s="351">
        <f>Q197</f>
        <v>240000</v>
      </c>
      <c r="R196" s="351"/>
      <c r="S196" s="352"/>
      <c r="T196" s="202"/>
      <c r="U196" s="776">
        <f>U197</f>
        <v>120000</v>
      </c>
      <c r="V196" s="351"/>
      <c r="W196" s="352"/>
      <c r="X196" s="351">
        <f>X197</f>
        <v>120000</v>
      </c>
      <c r="Y196" s="352"/>
      <c r="Z196" s="351">
        <f>Z197</f>
        <v>120000</v>
      </c>
      <c r="AA196" s="384"/>
      <c r="AF196" s="365">
        <f t="shared" si="4"/>
        <v>120000</v>
      </c>
    </row>
    <row r="197" spans="1:32" s="364" customFormat="1" ht="17.25" customHeight="1" hidden="1">
      <c r="A197" s="368"/>
      <c r="B197" s="370" t="s">
        <v>138</v>
      </c>
      <c r="C197" s="200"/>
      <c r="D197" s="200"/>
      <c r="E197" s="200"/>
      <c r="F197" s="200"/>
      <c r="G197" s="200"/>
      <c r="H197" s="200"/>
      <c r="I197" s="200"/>
      <c r="J197" s="200"/>
      <c r="K197" s="130">
        <v>654</v>
      </c>
      <c r="L197" s="373">
        <v>10</v>
      </c>
      <c r="M197" s="373">
        <v>1</v>
      </c>
      <c r="N197" s="429" t="s">
        <v>177</v>
      </c>
      <c r="O197" s="375">
        <v>0</v>
      </c>
      <c r="P197" s="201"/>
      <c r="Q197" s="351">
        <f>Q198</f>
        <v>240000</v>
      </c>
      <c r="R197" s="351">
        <f>R198</f>
        <v>180000</v>
      </c>
      <c r="S197" s="352"/>
      <c r="T197" s="202"/>
      <c r="U197" s="776">
        <f>U198</f>
        <v>120000</v>
      </c>
      <c r="V197" s="351">
        <f>V198</f>
        <v>180000</v>
      </c>
      <c r="W197" s="352"/>
      <c r="X197" s="351">
        <f>X198</f>
        <v>120000</v>
      </c>
      <c r="Y197" s="352"/>
      <c r="Z197" s="351">
        <f>Z198</f>
        <v>120000</v>
      </c>
      <c r="AA197" s="384"/>
      <c r="AF197" s="365">
        <f t="shared" si="4"/>
        <v>120000</v>
      </c>
    </row>
    <row r="198" spans="1:32" s="364" customFormat="1" ht="36" customHeight="1">
      <c r="A198" s="368"/>
      <c r="B198" s="383" t="s">
        <v>144</v>
      </c>
      <c r="C198" s="200"/>
      <c r="D198" s="200"/>
      <c r="E198" s="200"/>
      <c r="F198" s="200"/>
      <c r="G198" s="200"/>
      <c r="H198" s="200"/>
      <c r="I198" s="200"/>
      <c r="J198" s="200"/>
      <c r="K198" s="130">
        <v>654</v>
      </c>
      <c r="L198" s="373">
        <v>10</v>
      </c>
      <c r="M198" s="373">
        <v>1</v>
      </c>
      <c r="N198" s="429" t="s">
        <v>177</v>
      </c>
      <c r="O198" s="375">
        <v>321</v>
      </c>
      <c r="P198" s="201"/>
      <c r="Q198" s="351">
        <f>240000-200000+200000</f>
        <v>240000</v>
      </c>
      <c r="R198" s="351">
        <v>180000</v>
      </c>
      <c r="S198" s="352"/>
      <c r="T198" s="202"/>
      <c r="U198" s="776">
        <v>120000</v>
      </c>
      <c r="V198" s="351">
        <v>180000</v>
      </c>
      <c r="W198" s="352"/>
      <c r="X198" s="351">
        <v>120000</v>
      </c>
      <c r="Y198" s="352"/>
      <c r="Z198" s="351">
        <v>120000</v>
      </c>
      <c r="AA198" s="384"/>
      <c r="AF198" s="365">
        <f t="shared" si="4"/>
        <v>120000</v>
      </c>
    </row>
    <row r="199" spans="1:32" s="367" customFormat="1" ht="12.75">
      <c r="A199" s="366"/>
      <c r="B199" s="382" t="s">
        <v>95</v>
      </c>
      <c r="C199" s="129"/>
      <c r="D199" s="129"/>
      <c r="E199" s="129"/>
      <c r="F199" s="129"/>
      <c r="G199" s="129"/>
      <c r="H199" s="129"/>
      <c r="I199" s="129"/>
      <c r="J199" s="129"/>
      <c r="K199" s="130">
        <v>654</v>
      </c>
      <c r="L199" s="131">
        <v>11</v>
      </c>
      <c r="M199" s="131">
        <v>0</v>
      </c>
      <c r="N199" s="337" t="s">
        <v>236</v>
      </c>
      <c r="O199" s="130">
        <v>0</v>
      </c>
      <c r="P199" s="130"/>
      <c r="Q199" s="134">
        <f>Q201</f>
        <v>181888</v>
      </c>
      <c r="R199" s="134">
        <f>R202+R205</f>
        <v>149000</v>
      </c>
      <c r="S199" s="135"/>
      <c r="T199" s="133"/>
      <c r="U199" s="768">
        <f>U201</f>
        <v>1789542</v>
      </c>
      <c r="V199" s="134">
        <f>V202+V205</f>
        <v>149000</v>
      </c>
      <c r="W199" s="135"/>
      <c r="X199" s="134">
        <f>X201</f>
        <v>1809542</v>
      </c>
      <c r="Y199" s="135"/>
      <c r="Z199" s="134">
        <f>Z201</f>
        <v>1828876</v>
      </c>
      <c r="AA199" s="134"/>
      <c r="AF199" s="365">
        <f t="shared" si="4"/>
        <v>-1607654</v>
      </c>
    </row>
    <row r="200" spans="1:32" s="364" customFormat="1" ht="12.75">
      <c r="A200" s="368"/>
      <c r="B200" s="441" t="s">
        <v>158</v>
      </c>
      <c r="C200" s="200"/>
      <c r="D200" s="200"/>
      <c r="E200" s="200"/>
      <c r="F200" s="200"/>
      <c r="G200" s="200"/>
      <c r="H200" s="200"/>
      <c r="I200" s="200"/>
      <c r="J200" s="200"/>
      <c r="K200" s="201">
        <v>654</v>
      </c>
      <c r="L200" s="338">
        <v>11</v>
      </c>
      <c r="M200" s="338">
        <v>1</v>
      </c>
      <c r="N200" s="337" t="s">
        <v>236</v>
      </c>
      <c r="O200" s="201">
        <v>0</v>
      </c>
      <c r="P200" s="201"/>
      <c r="Q200" s="203">
        <f>Q201</f>
        <v>181888</v>
      </c>
      <c r="R200" s="203"/>
      <c r="S200" s="204"/>
      <c r="T200" s="202"/>
      <c r="U200" s="769">
        <f>U201</f>
        <v>1789542</v>
      </c>
      <c r="V200" s="203"/>
      <c r="W200" s="204"/>
      <c r="X200" s="203">
        <f>X201</f>
        <v>1809542</v>
      </c>
      <c r="Y200" s="204"/>
      <c r="Z200" s="203">
        <f>Z201</f>
        <v>1828876</v>
      </c>
      <c r="AA200" s="203"/>
      <c r="AF200" s="467">
        <f t="shared" si="4"/>
        <v>-1607654</v>
      </c>
    </row>
    <row r="201" spans="1:32" s="364" customFormat="1" ht="52.5">
      <c r="A201" s="368"/>
      <c r="B201" s="426" t="s">
        <v>27</v>
      </c>
      <c r="C201" s="200"/>
      <c r="D201" s="200"/>
      <c r="E201" s="200"/>
      <c r="F201" s="200"/>
      <c r="G201" s="200"/>
      <c r="H201" s="200"/>
      <c r="I201" s="200"/>
      <c r="J201" s="200"/>
      <c r="K201" s="201">
        <v>654</v>
      </c>
      <c r="L201" s="338">
        <v>11</v>
      </c>
      <c r="M201" s="338">
        <v>1</v>
      </c>
      <c r="N201" s="429" t="s">
        <v>56</v>
      </c>
      <c r="O201" s="201">
        <v>0</v>
      </c>
      <c r="P201" s="201"/>
      <c r="Q201" s="203">
        <f>Q202+Q205</f>
        <v>181888</v>
      </c>
      <c r="R201" s="203">
        <v>148000</v>
      </c>
      <c r="S201" s="204"/>
      <c r="T201" s="202"/>
      <c r="U201" s="769">
        <f>U202</f>
        <v>1789542</v>
      </c>
      <c r="V201" s="203">
        <v>148000</v>
      </c>
      <c r="W201" s="204"/>
      <c r="X201" s="203">
        <f>X202</f>
        <v>1809542</v>
      </c>
      <c r="Y201" s="204"/>
      <c r="Z201" s="203">
        <f>Z202</f>
        <v>1828876</v>
      </c>
      <c r="AA201" s="203"/>
      <c r="AF201" s="467">
        <f t="shared" si="4"/>
        <v>-1607654</v>
      </c>
    </row>
    <row r="202" spans="1:32" s="364" customFormat="1" ht="66">
      <c r="A202" s="368"/>
      <c r="B202" s="426" t="s">
        <v>28</v>
      </c>
      <c r="C202" s="200"/>
      <c r="D202" s="200"/>
      <c r="E202" s="200"/>
      <c r="F202" s="200"/>
      <c r="G202" s="200"/>
      <c r="H202" s="200"/>
      <c r="I202" s="200"/>
      <c r="J202" s="200"/>
      <c r="K202" s="201">
        <v>654</v>
      </c>
      <c r="L202" s="338">
        <v>11</v>
      </c>
      <c r="M202" s="338">
        <v>1</v>
      </c>
      <c r="N202" s="434" t="s">
        <v>224</v>
      </c>
      <c r="O202" s="201">
        <v>0</v>
      </c>
      <c r="P202" s="201"/>
      <c r="Q202" s="203">
        <f>Q203+Q206</f>
        <v>170888</v>
      </c>
      <c r="R202" s="203">
        <v>148000</v>
      </c>
      <c r="S202" s="443" t="s">
        <v>302</v>
      </c>
      <c r="T202" s="202"/>
      <c r="U202" s="769">
        <f>U203+U206+U204+U205</f>
        <v>1789542</v>
      </c>
      <c r="V202" s="203">
        <v>148000</v>
      </c>
      <c r="W202" s="204"/>
      <c r="X202" s="203">
        <f>X203+X206+X204+X205</f>
        <v>1809542</v>
      </c>
      <c r="Y202" s="204"/>
      <c r="Z202" s="203">
        <f>Z203+Z206+Z204+Z205</f>
        <v>1828876</v>
      </c>
      <c r="AA202" s="203"/>
      <c r="AF202" s="467">
        <f t="shared" si="4"/>
        <v>-1618654</v>
      </c>
    </row>
    <row r="203" spans="1:33" s="364" customFormat="1" ht="39">
      <c r="A203" s="368"/>
      <c r="B203" s="430" t="s">
        <v>250</v>
      </c>
      <c r="C203" s="200"/>
      <c r="D203" s="200"/>
      <c r="E203" s="200"/>
      <c r="F203" s="200"/>
      <c r="G203" s="200"/>
      <c r="H203" s="200"/>
      <c r="I203" s="200"/>
      <c r="J203" s="200"/>
      <c r="K203" s="201">
        <v>654</v>
      </c>
      <c r="L203" s="338">
        <v>11</v>
      </c>
      <c r="M203" s="338">
        <v>1</v>
      </c>
      <c r="N203" s="434" t="s">
        <v>224</v>
      </c>
      <c r="O203" s="201">
        <v>111</v>
      </c>
      <c r="P203" s="201"/>
      <c r="Q203" s="203">
        <f>170888</f>
        <v>170888</v>
      </c>
      <c r="R203" s="203">
        <v>148000</v>
      </c>
      <c r="S203" s="673">
        <f>170888+1178260.81</f>
        <v>1349148.81</v>
      </c>
      <c r="T203" s="202"/>
      <c r="U203" s="769">
        <v>1719367</v>
      </c>
      <c r="V203" s="203">
        <v>148000</v>
      </c>
      <c r="W203" s="356"/>
      <c r="X203" s="203">
        <v>1738710</v>
      </c>
      <c r="Y203" s="204"/>
      <c r="Z203" s="203">
        <v>1757401</v>
      </c>
      <c r="AA203" s="203"/>
      <c r="AF203" s="467">
        <f t="shared" si="4"/>
        <v>-1548479</v>
      </c>
      <c r="AG203" s="365">
        <f>U203+U204</f>
        <v>1753542</v>
      </c>
    </row>
    <row r="204" spans="1:33" s="364" customFormat="1" ht="26.25">
      <c r="A204" s="368"/>
      <c r="B204" s="430" t="s">
        <v>143</v>
      </c>
      <c r="C204" s="200"/>
      <c r="D204" s="200"/>
      <c r="E204" s="200"/>
      <c r="F204" s="200"/>
      <c r="G204" s="200"/>
      <c r="H204" s="200"/>
      <c r="I204" s="200"/>
      <c r="J204" s="200"/>
      <c r="K204" s="201">
        <v>654</v>
      </c>
      <c r="L204" s="338">
        <v>11</v>
      </c>
      <c r="M204" s="338">
        <v>1</v>
      </c>
      <c r="N204" s="434" t="s">
        <v>224</v>
      </c>
      <c r="O204" s="201">
        <v>112</v>
      </c>
      <c r="P204" s="201"/>
      <c r="Q204" s="203">
        <f>170888</f>
        <v>170888</v>
      </c>
      <c r="R204" s="203">
        <v>148000</v>
      </c>
      <c r="S204" s="673">
        <f>170888+1178260.81</f>
        <v>1349148.81</v>
      </c>
      <c r="T204" s="202"/>
      <c r="U204" s="769">
        <v>34175</v>
      </c>
      <c r="V204" s="203">
        <v>148000</v>
      </c>
      <c r="W204" s="356"/>
      <c r="X204" s="203">
        <v>59832</v>
      </c>
      <c r="Y204" s="204"/>
      <c r="Z204" s="203">
        <v>60475</v>
      </c>
      <c r="AA204" s="203"/>
      <c r="AF204" s="467">
        <f>Q204-U204</f>
        <v>136713</v>
      </c>
      <c r="AG204" s="365">
        <f>1778542-U203</f>
        <v>59175</v>
      </c>
    </row>
    <row r="205" spans="1:32" s="364" customFormat="1" ht="24" customHeight="1">
      <c r="A205" s="368"/>
      <c r="B205" s="370" t="s">
        <v>134</v>
      </c>
      <c r="C205" s="200"/>
      <c r="D205" s="200"/>
      <c r="E205" s="200"/>
      <c r="F205" s="200"/>
      <c r="G205" s="200"/>
      <c r="H205" s="200"/>
      <c r="I205" s="200"/>
      <c r="J205" s="200"/>
      <c r="K205" s="201">
        <v>654</v>
      </c>
      <c r="L205" s="338">
        <v>11</v>
      </c>
      <c r="M205" s="338">
        <v>1</v>
      </c>
      <c r="N205" s="434" t="s">
        <v>224</v>
      </c>
      <c r="O205" s="201">
        <v>244</v>
      </c>
      <c r="P205" s="201"/>
      <c r="Q205" s="203">
        <v>11000</v>
      </c>
      <c r="R205" s="203">
        <v>1000</v>
      </c>
      <c r="S205" s="204"/>
      <c r="T205" s="202"/>
      <c r="U205" s="769">
        <v>36000</v>
      </c>
      <c r="V205" s="203">
        <v>1000</v>
      </c>
      <c r="W205" s="204"/>
      <c r="X205" s="203">
        <v>11000</v>
      </c>
      <c r="Y205" s="204"/>
      <c r="Z205" s="203">
        <v>11000</v>
      </c>
      <c r="AA205" s="203"/>
      <c r="AF205" s="365">
        <f t="shared" si="4"/>
        <v>-25000</v>
      </c>
    </row>
    <row r="206" spans="1:32" s="364" customFormat="1" ht="15.75" customHeight="1" hidden="1">
      <c r="A206" s="368"/>
      <c r="B206" s="357"/>
      <c r="C206" s="129"/>
      <c r="D206" s="129"/>
      <c r="E206" s="129"/>
      <c r="F206" s="129"/>
      <c r="G206" s="129"/>
      <c r="H206" s="129"/>
      <c r="I206" s="129"/>
      <c r="J206" s="129"/>
      <c r="K206" s="201"/>
      <c r="L206" s="131"/>
      <c r="M206" s="131"/>
      <c r="N206" s="132"/>
      <c r="O206" s="130"/>
      <c r="P206" s="130"/>
      <c r="Q206" s="134"/>
      <c r="R206" s="134"/>
      <c r="S206" s="204"/>
      <c r="T206" s="202"/>
      <c r="U206" s="769"/>
      <c r="V206" s="203"/>
      <c r="W206" s="204"/>
      <c r="X206" s="203"/>
      <c r="Y206" s="204">
        <f>Y458</f>
        <v>0</v>
      </c>
      <c r="Z206" s="203"/>
      <c r="AA206" s="203">
        <f>AA458</f>
        <v>0</v>
      </c>
      <c r="AF206" s="365">
        <f t="shared" si="4"/>
        <v>0</v>
      </c>
    </row>
    <row r="207" spans="1:32" s="364" customFormat="1" ht="12.75" hidden="1">
      <c r="A207" s="368"/>
      <c r="B207" s="358"/>
      <c r="C207" s="200"/>
      <c r="D207" s="200"/>
      <c r="E207" s="200"/>
      <c r="F207" s="200"/>
      <c r="G207" s="200"/>
      <c r="H207" s="200"/>
      <c r="I207" s="200"/>
      <c r="J207" s="200"/>
      <c r="K207" s="201"/>
      <c r="L207" s="338"/>
      <c r="M207" s="338"/>
      <c r="N207" s="337"/>
      <c r="O207" s="201"/>
      <c r="P207" s="201"/>
      <c r="Q207" s="203"/>
      <c r="R207" s="203"/>
      <c r="S207" s="204"/>
      <c r="T207" s="202"/>
      <c r="U207" s="769"/>
      <c r="V207" s="203"/>
      <c r="W207" s="204"/>
      <c r="X207" s="203"/>
      <c r="Y207" s="204"/>
      <c r="Z207" s="203"/>
      <c r="AA207" s="203"/>
      <c r="AF207" s="365">
        <f t="shared" si="4"/>
        <v>0</v>
      </c>
    </row>
    <row r="208" spans="1:32" s="364" customFormat="1" ht="12.75" hidden="1">
      <c r="A208" s="368"/>
      <c r="B208" s="358"/>
      <c r="C208" s="200"/>
      <c r="D208" s="200"/>
      <c r="E208" s="200"/>
      <c r="F208" s="200"/>
      <c r="G208" s="200"/>
      <c r="H208" s="200"/>
      <c r="I208" s="200"/>
      <c r="J208" s="200"/>
      <c r="K208" s="201"/>
      <c r="L208" s="338"/>
      <c r="M208" s="338"/>
      <c r="N208" s="337"/>
      <c r="O208" s="201"/>
      <c r="P208" s="201"/>
      <c r="Q208" s="203"/>
      <c r="R208" s="203"/>
      <c r="S208" s="204"/>
      <c r="T208" s="202"/>
      <c r="U208" s="769"/>
      <c r="V208" s="203"/>
      <c r="W208" s="204"/>
      <c r="X208" s="203"/>
      <c r="Y208" s="204"/>
      <c r="Z208" s="203"/>
      <c r="AA208" s="203"/>
      <c r="AF208" s="365">
        <f t="shared" si="4"/>
        <v>0</v>
      </c>
    </row>
    <row r="209" spans="1:32" s="364" customFormat="1" ht="12.75" hidden="1">
      <c r="A209" s="368"/>
      <c r="B209" s="358"/>
      <c r="C209" s="200"/>
      <c r="D209" s="200"/>
      <c r="E209" s="200"/>
      <c r="F209" s="200"/>
      <c r="G209" s="200"/>
      <c r="H209" s="200"/>
      <c r="I209" s="200"/>
      <c r="J209" s="200"/>
      <c r="K209" s="201"/>
      <c r="L209" s="338"/>
      <c r="M209" s="338"/>
      <c r="N209" s="337"/>
      <c r="O209" s="201"/>
      <c r="P209" s="201"/>
      <c r="Q209" s="203"/>
      <c r="R209" s="203"/>
      <c r="S209" s="204"/>
      <c r="T209" s="202"/>
      <c r="U209" s="769"/>
      <c r="V209" s="203"/>
      <c r="W209" s="204"/>
      <c r="X209" s="203"/>
      <c r="Y209" s="204"/>
      <c r="Z209" s="203"/>
      <c r="AA209" s="203"/>
      <c r="AF209" s="365">
        <f t="shared" si="4"/>
        <v>0</v>
      </c>
    </row>
    <row r="210" spans="1:32" s="364" customFormat="1" ht="12.75" hidden="1">
      <c r="A210" s="368"/>
      <c r="B210" s="358"/>
      <c r="C210" s="200"/>
      <c r="D210" s="200"/>
      <c r="E210" s="200"/>
      <c r="F210" s="200"/>
      <c r="G210" s="200"/>
      <c r="H210" s="200"/>
      <c r="I210" s="200"/>
      <c r="J210" s="200"/>
      <c r="K210" s="201"/>
      <c r="L210" s="338"/>
      <c r="M210" s="338"/>
      <c r="N210" s="337"/>
      <c r="O210" s="201"/>
      <c r="P210" s="201"/>
      <c r="Q210" s="203"/>
      <c r="R210" s="203"/>
      <c r="S210" s="204"/>
      <c r="T210" s="202"/>
      <c r="U210" s="769"/>
      <c r="V210" s="203"/>
      <c r="W210" s="204"/>
      <c r="X210" s="203"/>
      <c r="Y210" s="204"/>
      <c r="Z210" s="203"/>
      <c r="AA210" s="203"/>
      <c r="AF210" s="365">
        <f t="shared" si="4"/>
        <v>0</v>
      </c>
    </row>
    <row r="211" spans="1:32" s="364" customFormat="1" ht="12.75" hidden="1">
      <c r="A211" s="368"/>
      <c r="B211" s="358"/>
      <c r="C211" s="200"/>
      <c r="D211" s="200"/>
      <c r="E211" s="200"/>
      <c r="F211" s="200"/>
      <c r="G211" s="200"/>
      <c r="H211" s="200"/>
      <c r="I211" s="200"/>
      <c r="J211" s="200"/>
      <c r="K211" s="201"/>
      <c r="L211" s="338"/>
      <c r="M211" s="338"/>
      <c r="N211" s="337"/>
      <c r="O211" s="201"/>
      <c r="P211" s="201"/>
      <c r="Q211" s="203"/>
      <c r="R211" s="203"/>
      <c r="S211" s="204"/>
      <c r="T211" s="202"/>
      <c r="U211" s="769"/>
      <c r="V211" s="203"/>
      <c r="W211" s="204"/>
      <c r="X211" s="203"/>
      <c r="Y211" s="204"/>
      <c r="Z211" s="203"/>
      <c r="AA211" s="203"/>
      <c r="AF211" s="365">
        <f t="shared" si="4"/>
        <v>0</v>
      </c>
    </row>
    <row r="212" spans="1:32" s="364" customFormat="1" ht="12.75" hidden="1">
      <c r="A212" s="368"/>
      <c r="B212" s="358"/>
      <c r="C212" s="200"/>
      <c r="D212" s="200"/>
      <c r="E212" s="200"/>
      <c r="F212" s="200"/>
      <c r="G212" s="200"/>
      <c r="H212" s="200"/>
      <c r="I212" s="200"/>
      <c r="J212" s="200"/>
      <c r="K212" s="201"/>
      <c r="L212" s="338"/>
      <c r="M212" s="338"/>
      <c r="N212" s="337"/>
      <c r="O212" s="201"/>
      <c r="P212" s="201"/>
      <c r="Q212" s="203"/>
      <c r="R212" s="203"/>
      <c r="S212" s="204"/>
      <c r="T212" s="202"/>
      <c r="U212" s="769"/>
      <c r="V212" s="203"/>
      <c r="W212" s="204"/>
      <c r="X212" s="203"/>
      <c r="Y212" s="204"/>
      <c r="Z212" s="203"/>
      <c r="AA212" s="203"/>
      <c r="AF212" s="365">
        <f t="shared" si="4"/>
        <v>0</v>
      </c>
    </row>
    <row r="213" spans="1:32" s="364" customFormat="1" ht="12.75" hidden="1">
      <c r="A213" s="368"/>
      <c r="B213" s="358"/>
      <c r="C213" s="200"/>
      <c r="D213" s="200"/>
      <c r="E213" s="200"/>
      <c r="F213" s="200"/>
      <c r="G213" s="200"/>
      <c r="H213" s="200"/>
      <c r="I213" s="200"/>
      <c r="J213" s="200"/>
      <c r="K213" s="201"/>
      <c r="L213" s="338"/>
      <c r="M213" s="338"/>
      <c r="N213" s="337"/>
      <c r="O213" s="201"/>
      <c r="P213" s="201"/>
      <c r="Q213" s="203"/>
      <c r="R213" s="203"/>
      <c r="S213" s="204"/>
      <c r="T213" s="202"/>
      <c r="U213" s="769"/>
      <c r="V213" s="203"/>
      <c r="W213" s="204"/>
      <c r="X213" s="203"/>
      <c r="Y213" s="204"/>
      <c r="Z213" s="203"/>
      <c r="AA213" s="203"/>
      <c r="AF213" s="365">
        <f t="shared" si="4"/>
        <v>0</v>
      </c>
    </row>
    <row r="214" spans="1:32" s="364" customFormat="1" ht="12.75" hidden="1">
      <c r="A214" s="368"/>
      <c r="B214" s="358"/>
      <c r="C214" s="200"/>
      <c r="D214" s="200"/>
      <c r="E214" s="200"/>
      <c r="F214" s="200"/>
      <c r="G214" s="200"/>
      <c r="H214" s="200"/>
      <c r="I214" s="200"/>
      <c r="J214" s="200"/>
      <c r="K214" s="201"/>
      <c r="L214" s="338"/>
      <c r="M214" s="338"/>
      <c r="N214" s="337"/>
      <c r="O214" s="201"/>
      <c r="P214" s="201"/>
      <c r="Q214" s="203"/>
      <c r="R214" s="203"/>
      <c r="S214" s="204"/>
      <c r="T214" s="202"/>
      <c r="U214" s="769"/>
      <c r="V214" s="203"/>
      <c r="W214" s="204"/>
      <c r="X214" s="203"/>
      <c r="Y214" s="204"/>
      <c r="Z214" s="203"/>
      <c r="AA214" s="203"/>
      <c r="AF214" s="365">
        <f t="shared" si="4"/>
        <v>0</v>
      </c>
    </row>
    <row r="215" spans="1:32" s="364" customFormat="1" ht="12.75" hidden="1">
      <c r="A215" s="368"/>
      <c r="B215" s="358"/>
      <c r="C215" s="200"/>
      <c r="D215" s="200"/>
      <c r="E215" s="200"/>
      <c r="F215" s="200"/>
      <c r="G215" s="200"/>
      <c r="H215" s="200"/>
      <c r="I215" s="200"/>
      <c r="J215" s="200"/>
      <c r="K215" s="201"/>
      <c r="L215" s="338"/>
      <c r="M215" s="338"/>
      <c r="N215" s="337"/>
      <c r="O215" s="201"/>
      <c r="P215" s="201"/>
      <c r="Q215" s="203"/>
      <c r="R215" s="203"/>
      <c r="S215" s="204"/>
      <c r="T215" s="202"/>
      <c r="U215" s="769"/>
      <c r="V215" s="203"/>
      <c r="W215" s="204"/>
      <c r="X215" s="203"/>
      <c r="Y215" s="204"/>
      <c r="Z215" s="203"/>
      <c r="AA215" s="203"/>
      <c r="AF215" s="365">
        <f t="shared" si="4"/>
        <v>0</v>
      </c>
    </row>
    <row r="216" spans="1:32" s="364" customFormat="1" ht="12.75" hidden="1">
      <c r="A216" s="368"/>
      <c r="B216" s="358"/>
      <c r="C216" s="200"/>
      <c r="D216" s="200"/>
      <c r="E216" s="200"/>
      <c r="F216" s="200"/>
      <c r="G216" s="200"/>
      <c r="H216" s="200"/>
      <c r="I216" s="200"/>
      <c r="J216" s="200"/>
      <c r="K216" s="201"/>
      <c r="L216" s="338"/>
      <c r="M216" s="338"/>
      <c r="N216" s="337"/>
      <c r="O216" s="201"/>
      <c r="P216" s="201"/>
      <c r="Q216" s="203"/>
      <c r="R216" s="203"/>
      <c r="S216" s="204"/>
      <c r="T216" s="202"/>
      <c r="U216" s="769"/>
      <c r="V216" s="203"/>
      <c r="W216" s="204"/>
      <c r="X216" s="203"/>
      <c r="Y216" s="204"/>
      <c r="Z216" s="203"/>
      <c r="AA216" s="203"/>
      <c r="AF216" s="365">
        <f t="shared" si="4"/>
        <v>0</v>
      </c>
    </row>
    <row r="217" spans="1:32" s="364" customFormat="1" ht="12.75" hidden="1">
      <c r="A217" s="368"/>
      <c r="B217" s="358"/>
      <c r="C217" s="200"/>
      <c r="D217" s="200"/>
      <c r="E217" s="200"/>
      <c r="F217" s="200"/>
      <c r="G217" s="200"/>
      <c r="H217" s="200"/>
      <c r="I217" s="200"/>
      <c r="J217" s="200"/>
      <c r="K217" s="201"/>
      <c r="L217" s="338"/>
      <c r="M217" s="338"/>
      <c r="N217" s="337"/>
      <c r="O217" s="201"/>
      <c r="P217" s="201"/>
      <c r="Q217" s="203"/>
      <c r="R217" s="203"/>
      <c r="S217" s="204"/>
      <c r="T217" s="202"/>
      <c r="U217" s="769"/>
      <c r="V217" s="203"/>
      <c r="W217" s="204"/>
      <c r="X217" s="203"/>
      <c r="Y217" s="204"/>
      <c r="Z217" s="203"/>
      <c r="AA217" s="203"/>
      <c r="AF217" s="365">
        <f aca="true" t="shared" si="5" ref="AF217:AF280">Q217-U217</f>
        <v>0</v>
      </c>
    </row>
    <row r="218" spans="1:32" s="364" customFormat="1" ht="12.75" hidden="1">
      <c r="A218" s="368"/>
      <c r="B218" s="358"/>
      <c r="C218" s="200"/>
      <c r="D218" s="200"/>
      <c r="E218" s="200"/>
      <c r="F218" s="200"/>
      <c r="G218" s="200"/>
      <c r="H218" s="200"/>
      <c r="I218" s="200"/>
      <c r="J218" s="200"/>
      <c r="K218" s="201"/>
      <c r="L218" s="338"/>
      <c r="M218" s="338"/>
      <c r="N218" s="337"/>
      <c r="O218" s="201"/>
      <c r="P218" s="201"/>
      <c r="Q218" s="203"/>
      <c r="R218" s="203"/>
      <c r="S218" s="204"/>
      <c r="T218" s="202"/>
      <c r="U218" s="769"/>
      <c r="V218" s="203"/>
      <c r="W218" s="204"/>
      <c r="X218" s="203"/>
      <c r="Y218" s="204"/>
      <c r="Z218" s="203"/>
      <c r="AA218" s="203"/>
      <c r="AF218" s="365">
        <f t="shared" si="5"/>
        <v>0</v>
      </c>
    </row>
    <row r="219" spans="1:32" s="364" customFormat="1" ht="12.75" hidden="1">
      <c r="A219" s="368"/>
      <c r="B219" s="358"/>
      <c r="C219" s="200"/>
      <c r="D219" s="200"/>
      <c r="E219" s="200"/>
      <c r="F219" s="200"/>
      <c r="G219" s="200"/>
      <c r="H219" s="200"/>
      <c r="I219" s="200"/>
      <c r="J219" s="200"/>
      <c r="K219" s="201"/>
      <c r="L219" s="338"/>
      <c r="M219" s="338"/>
      <c r="N219" s="337"/>
      <c r="O219" s="201"/>
      <c r="P219" s="201"/>
      <c r="Q219" s="203"/>
      <c r="R219" s="203"/>
      <c r="S219" s="204"/>
      <c r="T219" s="202"/>
      <c r="U219" s="769"/>
      <c r="V219" s="203"/>
      <c r="W219" s="204"/>
      <c r="X219" s="203"/>
      <c r="Y219" s="204"/>
      <c r="Z219" s="203"/>
      <c r="AA219" s="203"/>
      <c r="AF219" s="365">
        <f t="shared" si="5"/>
        <v>0</v>
      </c>
    </row>
    <row r="220" spans="1:32" s="364" customFormat="1" ht="12.75" hidden="1">
      <c r="A220" s="368"/>
      <c r="B220" s="358"/>
      <c r="C220" s="200"/>
      <c r="D220" s="200"/>
      <c r="E220" s="200"/>
      <c r="F220" s="200"/>
      <c r="G220" s="200"/>
      <c r="H220" s="200"/>
      <c r="I220" s="200"/>
      <c r="J220" s="200"/>
      <c r="K220" s="201"/>
      <c r="L220" s="338"/>
      <c r="M220" s="338"/>
      <c r="N220" s="337"/>
      <c r="O220" s="201"/>
      <c r="P220" s="201"/>
      <c r="Q220" s="203"/>
      <c r="R220" s="203"/>
      <c r="S220" s="204"/>
      <c r="T220" s="202"/>
      <c r="U220" s="769"/>
      <c r="V220" s="203"/>
      <c r="W220" s="204"/>
      <c r="X220" s="203"/>
      <c r="Y220" s="204"/>
      <c r="Z220" s="203"/>
      <c r="AA220" s="203"/>
      <c r="AF220" s="365">
        <f t="shared" si="5"/>
        <v>0</v>
      </c>
    </row>
    <row r="221" spans="1:32" s="364" customFormat="1" ht="12.75" hidden="1">
      <c r="A221" s="368"/>
      <c r="B221" s="358"/>
      <c r="C221" s="200"/>
      <c r="D221" s="200"/>
      <c r="E221" s="200"/>
      <c r="F221" s="200"/>
      <c r="G221" s="200"/>
      <c r="H221" s="200"/>
      <c r="I221" s="200"/>
      <c r="J221" s="200"/>
      <c r="K221" s="201"/>
      <c r="L221" s="338"/>
      <c r="M221" s="338"/>
      <c r="N221" s="337"/>
      <c r="O221" s="201"/>
      <c r="P221" s="201"/>
      <c r="Q221" s="203"/>
      <c r="R221" s="203"/>
      <c r="S221" s="204"/>
      <c r="T221" s="202"/>
      <c r="U221" s="769"/>
      <c r="V221" s="203"/>
      <c r="W221" s="204"/>
      <c r="X221" s="203"/>
      <c r="Y221" s="204"/>
      <c r="Z221" s="203"/>
      <c r="AA221" s="203"/>
      <c r="AF221" s="365">
        <f t="shared" si="5"/>
        <v>0</v>
      </c>
    </row>
    <row r="222" spans="1:32" s="364" customFormat="1" ht="12.75" hidden="1">
      <c r="A222" s="368"/>
      <c r="B222" s="358"/>
      <c r="C222" s="200"/>
      <c r="D222" s="200"/>
      <c r="E222" s="200"/>
      <c r="F222" s="200"/>
      <c r="G222" s="200"/>
      <c r="H222" s="200"/>
      <c r="I222" s="200"/>
      <c r="J222" s="200"/>
      <c r="K222" s="201"/>
      <c r="L222" s="338"/>
      <c r="M222" s="338"/>
      <c r="N222" s="337"/>
      <c r="O222" s="201"/>
      <c r="P222" s="201"/>
      <c r="Q222" s="203"/>
      <c r="R222" s="203"/>
      <c r="S222" s="204"/>
      <c r="T222" s="202"/>
      <c r="U222" s="769"/>
      <c r="V222" s="203"/>
      <c r="W222" s="204"/>
      <c r="X222" s="203"/>
      <c r="Y222" s="204"/>
      <c r="Z222" s="203"/>
      <c r="AA222" s="203"/>
      <c r="AF222" s="365">
        <f t="shared" si="5"/>
        <v>0</v>
      </c>
    </row>
    <row r="223" spans="1:32" s="364" customFormat="1" ht="12.75" hidden="1">
      <c r="A223" s="368"/>
      <c r="B223" s="358"/>
      <c r="C223" s="200"/>
      <c r="D223" s="200"/>
      <c r="E223" s="200"/>
      <c r="F223" s="200"/>
      <c r="G223" s="200"/>
      <c r="H223" s="200"/>
      <c r="I223" s="200"/>
      <c r="J223" s="200"/>
      <c r="K223" s="201"/>
      <c r="L223" s="338"/>
      <c r="M223" s="338"/>
      <c r="N223" s="337"/>
      <c r="O223" s="201"/>
      <c r="P223" s="201"/>
      <c r="Q223" s="203"/>
      <c r="R223" s="203"/>
      <c r="S223" s="204"/>
      <c r="T223" s="202"/>
      <c r="U223" s="769"/>
      <c r="V223" s="203"/>
      <c r="W223" s="204"/>
      <c r="X223" s="203"/>
      <c r="Y223" s="204"/>
      <c r="Z223" s="203"/>
      <c r="AA223" s="203"/>
      <c r="AF223" s="365">
        <f t="shared" si="5"/>
        <v>0</v>
      </c>
    </row>
    <row r="224" spans="1:32" s="364" customFormat="1" ht="12.75" hidden="1">
      <c r="A224" s="368"/>
      <c r="B224" s="358"/>
      <c r="C224" s="200"/>
      <c r="D224" s="200"/>
      <c r="E224" s="200"/>
      <c r="F224" s="200"/>
      <c r="G224" s="200"/>
      <c r="H224" s="200"/>
      <c r="I224" s="200"/>
      <c r="J224" s="200"/>
      <c r="K224" s="201"/>
      <c r="L224" s="338"/>
      <c r="M224" s="338"/>
      <c r="N224" s="337"/>
      <c r="O224" s="201"/>
      <c r="P224" s="201"/>
      <c r="Q224" s="203"/>
      <c r="R224" s="203"/>
      <c r="S224" s="204"/>
      <c r="T224" s="202"/>
      <c r="U224" s="769"/>
      <c r="V224" s="203"/>
      <c r="W224" s="204"/>
      <c r="X224" s="203"/>
      <c r="Y224" s="204"/>
      <c r="Z224" s="203"/>
      <c r="AA224" s="203"/>
      <c r="AF224" s="365">
        <f t="shared" si="5"/>
        <v>0</v>
      </c>
    </row>
    <row r="225" spans="1:32" s="364" customFormat="1" ht="12.75" hidden="1">
      <c r="A225" s="368"/>
      <c r="B225" s="358"/>
      <c r="C225" s="200"/>
      <c r="D225" s="200"/>
      <c r="E225" s="200"/>
      <c r="F225" s="200"/>
      <c r="G225" s="200"/>
      <c r="H225" s="200"/>
      <c r="I225" s="200"/>
      <c r="J225" s="200"/>
      <c r="K225" s="201"/>
      <c r="L225" s="338"/>
      <c r="M225" s="338"/>
      <c r="N225" s="337"/>
      <c r="O225" s="201"/>
      <c r="P225" s="201"/>
      <c r="Q225" s="203"/>
      <c r="R225" s="203"/>
      <c r="S225" s="204"/>
      <c r="T225" s="202"/>
      <c r="U225" s="769"/>
      <c r="V225" s="203"/>
      <c r="W225" s="204"/>
      <c r="X225" s="203"/>
      <c r="Y225" s="204"/>
      <c r="Z225" s="203"/>
      <c r="AA225" s="203"/>
      <c r="AF225" s="365">
        <f t="shared" si="5"/>
        <v>0</v>
      </c>
    </row>
    <row r="226" spans="1:32" s="364" customFormat="1" ht="12.75" hidden="1">
      <c r="A226" s="368"/>
      <c r="B226" s="358"/>
      <c r="C226" s="200"/>
      <c r="D226" s="200"/>
      <c r="E226" s="200"/>
      <c r="F226" s="200"/>
      <c r="G226" s="200"/>
      <c r="H226" s="200"/>
      <c r="I226" s="200"/>
      <c r="J226" s="200"/>
      <c r="K226" s="201"/>
      <c r="L226" s="338"/>
      <c r="M226" s="338"/>
      <c r="N226" s="337"/>
      <c r="O226" s="201"/>
      <c r="P226" s="201"/>
      <c r="Q226" s="203"/>
      <c r="R226" s="203"/>
      <c r="S226" s="204"/>
      <c r="T226" s="202"/>
      <c r="U226" s="769"/>
      <c r="V226" s="203"/>
      <c r="W226" s="204"/>
      <c r="X226" s="203"/>
      <c r="Y226" s="204"/>
      <c r="Z226" s="203"/>
      <c r="AA226" s="203"/>
      <c r="AF226" s="365">
        <f t="shared" si="5"/>
        <v>0</v>
      </c>
    </row>
    <row r="227" spans="1:32" s="364" customFormat="1" ht="12.75" hidden="1">
      <c r="A227" s="368"/>
      <c r="B227" s="358"/>
      <c r="C227" s="200"/>
      <c r="D227" s="200"/>
      <c r="E227" s="200"/>
      <c r="F227" s="200"/>
      <c r="G227" s="200"/>
      <c r="H227" s="200"/>
      <c r="I227" s="200"/>
      <c r="J227" s="200"/>
      <c r="K227" s="201"/>
      <c r="L227" s="338"/>
      <c r="M227" s="338"/>
      <c r="N227" s="337"/>
      <c r="O227" s="201"/>
      <c r="P227" s="201"/>
      <c r="Q227" s="203"/>
      <c r="R227" s="203"/>
      <c r="S227" s="204"/>
      <c r="T227" s="202"/>
      <c r="U227" s="769"/>
      <c r="V227" s="203"/>
      <c r="W227" s="204"/>
      <c r="X227" s="203"/>
      <c r="Y227" s="204"/>
      <c r="Z227" s="203"/>
      <c r="AA227" s="203"/>
      <c r="AF227" s="365">
        <f t="shared" si="5"/>
        <v>0</v>
      </c>
    </row>
    <row r="228" spans="1:32" s="364" customFormat="1" ht="12.75" hidden="1">
      <c r="A228" s="368"/>
      <c r="B228" s="358"/>
      <c r="C228" s="200"/>
      <c r="D228" s="200"/>
      <c r="E228" s="200"/>
      <c r="F228" s="200"/>
      <c r="G228" s="200"/>
      <c r="H228" s="200"/>
      <c r="I228" s="200"/>
      <c r="J228" s="200"/>
      <c r="K228" s="201"/>
      <c r="L228" s="338"/>
      <c r="M228" s="338"/>
      <c r="N228" s="337"/>
      <c r="O228" s="201"/>
      <c r="P228" s="201"/>
      <c r="Q228" s="203"/>
      <c r="R228" s="203"/>
      <c r="S228" s="204"/>
      <c r="T228" s="202"/>
      <c r="U228" s="769"/>
      <c r="V228" s="203"/>
      <c r="W228" s="204"/>
      <c r="X228" s="203"/>
      <c r="Y228" s="204"/>
      <c r="Z228" s="203"/>
      <c r="AA228" s="203"/>
      <c r="AF228" s="365">
        <f t="shared" si="5"/>
        <v>0</v>
      </c>
    </row>
    <row r="229" spans="1:32" s="364" customFormat="1" ht="12.75" hidden="1">
      <c r="A229" s="368"/>
      <c r="B229" s="358"/>
      <c r="C229" s="200"/>
      <c r="D229" s="200"/>
      <c r="E229" s="200"/>
      <c r="F229" s="200"/>
      <c r="G229" s="200"/>
      <c r="H229" s="200"/>
      <c r="I229" s="200"/>
      <c r="J229" s="200"/>
      <c r="K229" s="201"/>
      <c r="L229" s="338"/>
      <c r="M229" s="338"/>
      <c r="N229" s="337"/>
      <c r="O229" s="201"/>
      <c r="P229" s="201"/>
      <c r="Q229" s="203"/>
      <c r="R229" s="203"/>
      <c r="S229" s="204"/>
      <c r="T229" s="202"/>
      <c r="U229" s="769"/>
      <c r="V229" s="203"/>
      <c r="W229" s="204"/>
      <c r="X229" s="203"/>
      <c r="Y229" s="204"/>
      <c r="Z229" s="203"/>
      <c r="AA229" s="203"/>
      <c r="AF229" s="365">
        <f t="shared" si="5"/>
        <v>0</v>
      </c>
    </row>
    <row r="230" spans="1:32" s="364" customFormat="1" ht="12.75" hidden="1">
      <c r="A230" s="368"/>
      <c r="B230" s="358"/>
      <c r="C230" s="200"/>
      <c r="D230" s="200"/>
      <c r="E230" s="200"/>
      <c r="F230" s="200"/>
      <c r="G230" s="200"/>
      <c r="H230" s="200"/>
      <c r="I230" s="200"/>
      <c r="J230" s="200"/>
      <c r="K230" s="201"/>
      <c r="L230" s="338"/>
      <c r="M230" s="338"/>
      <c r="N230" s="337"/>
      <c r="O230" s="201"/>
      <c r="P230" s="201"/>
      <c r="Q230" s="203"/>
      <c r="R230" s="203"/>
      <c r="S230" s="204"/>
      <c r="T230" s="202"/>
      <c r="U230" s="769"/>
      <c r="V230" s="203"/>
      <c r="W230" s="204"/>
      <c r="X230" s="203"/>
      <c r="Y230" s="204"/>
      <c r="Z230" s="203"/>
      <c r="AA230" s="203"/>
      <c r="AF230" s="365">
        <f t="shared" si="5"/>
        <v>0</v>
      </c>
    </row>
    <row r="231" spans="1:32" s="364" customFormat="1" ht="12.75" hidden="1">
      <c r="A231" s="368"/>
      <c r="B231" s="358"/>
      <c r="C231" s="200"/>
      <c r="D231" s="200"/>
      <c r="E231" s="200"/>
      <c r="F231" s="200"/>
      <c r="G231" s="200"/>
      <c r="H231" s="200"/>
      <c r="I231" s="200"/>
      <c r="J231" s="200"/>
      <c r="K231" s="201"/>
      <c r="L231" s="338"/>
      <c r="M231" s="338"/>
      <c r="N231" s="337"/>
      <c r="O231" s="201"/>
      <c r="P231" s="201"/>
      <c r="Q231" s="203"/>
      <c r="R231" s="203"/>
      <c r="S231" s="204"/>
      <c r="T231" s="202"/>
      <c r="U231" s="769"/>
      <c r="V231" s="203"/>
      <c r="W231" s="204"/>
      <c r="X231" s="203"/>
      <c r="Y231" s="204"/>
      <c r="Z231" s="203"/>
      <c r="AA231" s="203"/>
      <c r="AF231" s="365">
        <f t="shared" si="5"/>
        <v>0</v>
      </c>
    </row>
    <row r="232" spans="1:32" s="364" customFormat="1" ht="12.75" hidden="1">
      <c r="A232" s="368"/>
      <c r="B232" s="358"/>
      <c r="C232" s="200"/>
      <c r="D232" s="200"/>
      <c r="E232" s="200"/>
      <c r="F232" s="200"/>
      <c r="G232" s="200"/>
      <c r="H232" s="200"/>
      <c r="I232" s="200"/>
      <c r="J232" s="200"/>
      <c r="K232" s="201"/>
      <c r="L232" s="338"/>
      <c r="M232" s="338"/>
      <c r="N232" s="337"/>
      <c r="O232" s="201"/>
      <c r="P232" s="201"/>
      <c r="Q232" s="203"/>
      <c r="R232" s="203"/>
      <c r="S232" s="204"/>
      <c r="T232" s="202"/>
      <c r="U232" s="769"/>
      <c r="V232" s="203"/>
      <c r="W232" s="204"/>
      <c r="X232" s="203"/>
      <c r="Y232" s="204"/>
      <c r="Z232" s="203"/>
      <c r="AA232" s="203"/>
      <c r="AF232" s="365">
        <f t="shared" si="5"/>
        <v>0</v>
      </c>
    </row>
    <row r="233" spans="1:32" s="364" customFormat="1" ht="12.75" hidden="1">
      <c r="A233" s="368"/>
      <c r="B233" s="358"/>
      <c r="C233" s="200"/>
      <c r="D233" s="200"/>
      <c r="E233" s="200"/>
      <c r="F233" s="200"/>
      <c r="G233" s="200"/>
      <c r="H233" s="200"/>
      <c r="I233" s="200"/>
      <c r="J233" s="200"/>
      <c r="K233" s="201"/>
      <c r="L233" s="338"/>
      <c r="M233" s="338"/>
      <c r="N233" s="337"/>
      <c r="O233" s="201"/>
      <c r="P233" s="201"/>
      <c r="Q233" s="203"/>
      <c r="R233" s="203"/>
      <c r="S233" s="204"/>
      <c r="T233" s="202"/>
      <c r="U233" s="769"/>
      <c r="V233" s="203"/>
      <c r="W233" s="204"/>
      <c r="X233" s="203"/>
      <c r="Y233" s="204"/>
      <c r="Z233" s="203"/>
      <c r="AA233" s="203"/>
      <c r="AF233" s="365">
        <f t="shared" si="5"/>
        <v>0</v>
      </c>
    </row>
    <row r="234" spans="1:32" s="364" customFormat="1" ht="12.75" hidden="1">
      <c r="A234" s="368"/>
      <c r="B234" s="358"/>
      <c r="C234" s="200"/>
      <c r="D234" s="200"/>
      <c r="E234" s="200"/>
      <c r="F234" s="200"/>
      <c r="G234" s="200"/>
      <c r="H234" s="200"/>
      <c r="I234" s="200"/>
      <c r="J234" s="200"/>
      <c r="K234" s="201"/>
      <c r="L234" s="338"/>
      <c r="M234" s="338"/>
      <c r="N234" s="337"/>
      <c r="O234" s="201"/>
      <c r="P234" s="201"/>
      <c r="Q234" s="203"/>
      <c r="R234" s="203"/>
      <c r="S234" s="204"/>
      <c r="T234" s="202"/>
      <c r="U234" s="769"/>
      <c r="V234" s="203"/>
      <c r="W234" s="204"/>
      <c r="X234" s="203"/>
      <c r="Y234" s="204"/>
      <c r="Z234" s="203"/>
      <c r="AA234" s="203"/>
      <c r="AF234" s="365">
        <f t="shared" si="5"/>
        <v>0</v>
      </c>
    </row>
    <row r="235" spans="1:32" s="364" customFormat="1" ht="12.75" hidden="1">
      <c r="A235" s="368"/>
      <c r="B235" s="358"/>
      <c r="C235" s="200"/>
      <c r="D235" s="200"/>
      <c r="E235" s="200"/>
      <c r="F235" s="200"/>
      <c r="G235" s="200"/>
      <c r="H235" s="200"/>
      <c r="I235" s="200"/>
      <c r="J235" s="200"/>
      <c r="K235" s="201"/>
      <c r="L235" s="338"/>
      <c r="M235" s="338"/>
      <c r="N235" s="337"/>
      <c r="O235" s="201"/>
      <c r="P235" s="201"/>
      <c r="Q235" s="203"/>
      <c r="R235" s="203"/>
      <c r="S235" s="204"/>
      <c r="T235" s="202"/>
      <c r="U235" s="769"/>
      <c r="V235" s="203"/>
      <c r="W235" s="204"/>
      <c r="X235" s="203"/>
      <c r="Y235" s="204"/>
      <c r="Z235" s="203"/>
      <c r="AA235" s="203"/>
      <c r="AF235" s="365">
        <f t="shared" si="5"/>
        <v>0</v>
      </c>
    </row>
    <row r="236" spans="1:32" s="364" customFormat="1" ht="12.75" hidden="1">
      <c r="A236" s="368"/>
      <c r="B236" s="358"/>
      <c r="C236" s="200"/>
      <c r="D236" s="200"/>
      <c r="E236" s="200"/>
      <c r="F236" s="200"/>
      <c r="G236" s="200"/>
      <c r="H236" s="200"/>
      <c r="I236" s="200"/>
      <c r="J236" s="200"/>
      <c r="K236" s="201"/>
      <c r="L236" s="338"/>
      <c r="M236" s="338"/>
      <c r="N236" s="337"/>
      <c r="O236" s="201"/>
      <c r="P236" s="201"/>
      <c r="Q236" s="203"/>
      <c r="R236" s="203"/>
      <c r="S236" s="204"/>
      <c r="T236" s="202"/>
      <c r="U236" s="769"/>
      <c r="V236" s="203"/>
      <c r="W236" s="204"/>
      <c r="X236" s="203"/>
      <c r="Y236" s="204"/>
      <c r="Z236" s="203"/>
      <c r="AA236" s="203"/>
      <c r="AF236" s="365">
        <f t="shared" si="5"/>
        <v>0</v>
      </c>
    </row>
    <row r="237" spans="1:32" s="364" customFormat="1" ht="12.75" hidden="1">
      <c r="A237" s="368"/>
      <c r="B237" s="358"/>
      <c r="C237" s="200"/>
      <c r="D237" s="200"/>
      <c r="E237" s="200"/>
      <c r="F237" s="200"/>
      <c r="G237" s="200"/>
      <c r="H237" s="200"/>
      <c r="I237" s="200"/>
      <c r="J237" s="200"/>
      <c r="K237" s="201"/>
      <c r="L237" s="338"/>
      <c r="M237" s="338"/>
      <c r="N237" s="337"/>
      <c r="O237" s="201"/>
      <c r="P237" s="201"/>
      <c r="Q237" s="203"/>
      <c r="R237" s="203"/>
      <c r="S237" s="204"/>
      <c r="T237" s="202"/>
      <c r="U237" s="769"/>
      <c r="V237" s="203"/>
      <c r="W237" s="204"/>
      <c r="X237" s="203"/>
      <c r="Y237" s="204"/>
      <c r="Z237" s="203"/>
      <c r="AA237" s="203"/>
      <c r="AF237" s="365">
        <f t="shared" si="5"/>
        <v>0</v>
      </c>
    </row>
    <row r="238" spans="1:32" s="364" customFormat="1" ht="12.75" hidden="1">
      <c r="A238" s="368"/>
      <c r="B238" s="358"/>
      <c r="C238" s="200"/>
      <c r="D238" s="200"/>
      <c r="E238" s="200"/>
      <c r="F238" s="200"/>
      <c r="G238" s="200"/>
      <c r="H238" s="200"/>
      <c r="I238" s="200"/>
      <c r="J238" s="200"/>
      <c r="K238" s="201"/>
      <c r="L238" s="338"/>
      <c r="M238" s="338"/>
      <c r="N238" s="337"/>
      <c r="O238" s="201"/>
      <c r="P238" s="201"/>
      <c r="Q238" s="203"/>
      <c r="R238" s="203"/>
      <c r="S238" s="204"/>
      <c r="T238" s="202"/>
      <c r="U238" s="769"/>
      <c r="V238" s="203"/>
      <c r="W238" s="204"/>
      <c r="X238" s="203"/>
      <c r="Y238" s="204"/>
      <c r="Z238" s="203"/>
      <c r="AA238" s="203"/>
      <c r="AF238" s="365">
        <f t="shared" si="5"/>
        <v>0</v>
      </c>
    </row>
    <row r="239" spans="1:32" s="364" customFormat="1" ht="12.75" hidden="1">
      <c r="A239" s="368"/>
      <c r="B239" s="358"/>
      <c r="C239" s="200"/>
      <c r="D239" s="200"/>
      <c r="E239" s="200"/>
      <c r="F239" s="200"/>
      <c r="G239" s="200"/>
      <c r="H239" s="200"/>
      <c r="I239" s="200"/>
      <c r="J239" s="200"/>
      <c r="K239" s="201"/>
      <c r="L239" s="338"/>
      <c r="M239" s="338"/>
      <c r="N239" s="337"/>
      <c r="O239" s="201"/>
      <c r="P239" s="201"/>
      <c r="Q239" s="203"/>
      <c r="R239" s="203"/>
      <c r="S239" s="204"/>
      <c r="T239" s="202"/>
      <c r="U239" s="769"/>
      <c r="V239" s="203"/>
      <c r="W239" s="204"/>
      <c r="X239" s="203"/>
      <c r="Y239" s="204"/>
      <c r="Z239" s="203"/>
      <c r="AA239" s="203"/>
      <c r="AF239" s="365">
        <f t="shared" si="5"/>
        <v>0</v>
      </c>
    </row>
    <row r="240" spans="1:32" s="364" customFormat="1" ht="12.75" hidden="1">
      <c r="A240" s="368"/>
      <c r="B240" s="358"/>
      <c r="C240" s="200"/>
      <c r="D240" s="200"/>
      <c r="E240" s="200"/>
      <c r="F240" s="200"/>
      <c r="G240" s="200"/>
      <c r="H240" s="200"/>
      <c r="I240" s="200"/>
      <c r="J240" s="200"/>
      <c r="K240" s="201"/>
      <c r="L240" s="338"/>
      <c r="M240" s="338"/>
      <c r="N240" s="337"/>
      <c r="O240" s="201"/>
      <c r="P240" s="201"/>
      <c r="Q240" s="203"/>
      <c r="R240" s="203"/>
      <c r="S240" s="204"/>
      <c r="T240" s="202"/>
      <c r="U240" s="769"/>
      <c r="V240" s="203"/>
      <c r="W240" s="204"/>
      <c r="X240" s="203"/>
      <c r="Y240" s="204"/>
      <c r="Z240" s="203"/>
      <c r="AA240" s="203"/>
      <c r="AF240" s="365">
        <f t="shared" si="5"/>
        <v>0</v>
      </c>
    </row>
    <row r="241" spans="1:32" s="364" customFormat="1" ht="12.75" hidden="1">
      <c r="A241" s="368"/>
      <c r="B241" s="358"/>
      <c r="C241" s="200"/>
      <c r="D241" s="200"/>
      <c r="E241" s="200"/>
      <c r="F241" s="200"/>
      <c r="G241" s="200"/>
      <c r="H241" s="200"/>
      <c r="I241" s="200"/>
      <c r="J241" s="200"/>
      <c r="K241" s="201"/>
      <c r="L241" s="338"/>
      <c r="M241" s="338"/>
      <c r="N241" s="337"/>
      <c r="O241" s="201"/>
      <c r="P241" s="201"/>
      <c r="Q241" s="203"/>
      <c r="R241" s="203"/>
      <c r="S241" s="204"/>
      <c r="T241" s="202"/>
      <c r="U241" s="769"/>
      <c r="V241" s="203"/>
      <c r="W241" s="204"/>
      <c r="X241" s="203"/>
      <c r="Y241" s="204"/>
      <c r="Z241" s="203"/>
      <c r="AA241" s="203"/>
      <c r="AF241" s="365">
        <f t="shared" si="5"/>
        <v>0</v>
      </c>
    </row>
    <row r="242" spans="1:32" s="364" customFormat="1" ht="12.75" hidden="1">
      <c r="A242" s="368"/>
      <c r="B242" s="358"/>
      <c r="C242" s="200"/>
      <c r="D242" s="200"/>
      <c r="E242" s="200"/>
      <c r="F242" s="200"/>
      <c r="G242" s="200"/>
      <c r="H242" s="200"/>
      <c r="I242" s="200"/>
      <c r="J242" s="200"/>
      <c r="K242" s="201"/>
      <c r="L242" s="338"/>
      <c r="M242" s="338"/>
      <c r="N242" s="337"/>
      <c r="O242" s="201"/>
      <c r="P242" s="201"/>
      <c r="Q242" s="203"/>
      <c r="R242" s="203"/>
      <c r="S242" s="204"/>
      <c r="T242" s="202"/>
      <c r="U242" s="769"/>
      <c r="V242" s="203"/>
      <c r="W242" s="204"/>
      <c r="X242" s="203"/>
      <c r="Y242" s="204"/>
      <c r="Z242" s="203"/>
      <c r="AA242" s="203"/>
      <c r="AF242" s="365">
        <f t="shared" si="5"/>
        <v>0</v>
      </c>
    </row>
    <row r="243" spans="1:32" s="364" customFormat="1" ht="12.75" hidden="1">
      <c r="A243" s="368"/>
      <c r="B243" s="358"/>
      <c r="C243" s="200"/>
      <c r="D243" s="200"/>
      <c r="E243" s="200"/>
      <c r="F243" s="200"/>
      <c r="G243" s="200"/>
      <c r="H243" s="200"/>
      <c r="I243" s="200"/>
      <c r="J243" s="200"/>
      <c r="K243" s="201"/>
      <c r="L243" s="338"/>
      <c r="M243" s="338"/>
      <c r="N243" s="337"/>
      <c r="O243" s="201"/>
      <c r="P243" s="201"/>
      <c r="Q243" s="203"/>
      <c r="R243" s="203"/>
      <c r="S243" s="204"/>
      <c r="T243" s="202"/>
      <c r="U243" s="769"/>
      <c r="V243" s="203"/>
      <c r="W243" s="204"/>
      <c r="X243" s="203"/>
      <c r="Y243" s="204"/>
      <c r="Z243" s="203"/>
      <c r="AA243" s="203"/>
      <c r="AF243" s="365">
        <f t="shared" si="5"/>
        <v>0</v>
      </c>
    </row>
    <row r="244" spans="1:32" s="364" customFormat="1" ht="12.75" hidden="1">
      <c r="A244" s="368"/>
      <c r="B244" s="358"/>
      <c r="C244" s="200"/>
      <c r="D244" s="200"/>
      <c r="E244" s="200"/>
      <c r="F244" s="200"/>
      <c r="G244" s="200"/>
      <c r="H244" s="200"/>
      <c r="I244" s="200"/>
      <c r="J244" s="200"/>
      <c r="K244" s="201"/>
      <c r="L244" s="338"/>
      <c r="M244" s="338"/>
      <c r="N244" s="337"/>
      <c r="O244" s="201"/>
      <c r="P244" s="201"/>
      <c r="Q244" s="203"/>
      <c r="R244" s="203"/>
      <c r="S244" s="204"/>
      <c r="T244" s="202"/>
      <c r="U244" s="769"/>
      <c r="V244" s="203"/>
      <c r="W244" s="204"/>
      <c r="X244" s="203"/>
      <c r="Y244" s="204"/>
      <c r="Z244" s="203"/>
      <c r="AA244" s="203"/>
      <c r="AF244" s="365">
        <f t="shared" si="5"/>
        <v>0</v>
      </c>
    </row>
    <row r="245" spans="1:32" s="364" customFormat="1" ht="12.75" hidden="1">
      <c r="A245" s="368"/>
      <c r="B245" s="358"/>
      <c r="C245" s="200"/>
      <c r="D245" s="200"/>
      <c r="E245" s="200"/>
      <c r="F245" s="200"/>
      <c r="G245" s="200"/>
      <c r="H245" s="200"/>
      <c r="I245" s="200"/>
      <c r="J245" s="200"/>
      <c r="K245" s="201"/>
      <c r="L245" s="338"/>
      <c r="M245" s="338"/>
      <c r="N245" s="337"/>
      <c r="O245" s="201"/>
      <c r="P245" s="201"/>
      <c r="Q245" s="203"/>
      <c r="R245" s="203"/>
      <c r="S245" s="204"/>
      <c r="T245" s="202"/>
      <c r="U245" s="769"/>
      <c r="V245" s="203"/>
      <c r="W245" s="204"/>
      <c r="X245" s="203"/>
      <c r="Y245" s="204"/>
      <c r="Z245" s="203"/>
      <c r="AA245" s="203"/>
      <c r="AF245" s="365">
        <f t="shared" si="5"/>
        <v>0</v>
      </c>
    </row>
    <row r="246" spans="1:32" s="364" customFormat="1" ht="12.75" hidden="1">
      <c r="A246" s="368"/>
      <c r="B246" s="358"/>
      <c r="C246" s="200"/>
      <c r="D246" s="200"/>
      <c r="E246" s="200"/>
      <c r="F246" s="200"/>
      <c r="G246" s="200"/>
      <c r="H246" s="200"/>
      <c r="I246" s="200"/>
      <c r="J246" s="200"/>
      <c r="K246" s="201"/>
      <c r="L246" s="338"/>
      <c r="M246" s="338"/>
      <c r="N246" s="337"/>
      <c r="O246" s="201"/>
      <c r="P246" s="201"/>
      <c r="Q246" s="203"/>
      <c r="R246" s="203"/>
      <c r="S246" s="204"/>
      <c r="T246" s="202"/>
      <c r="U246" s="769"/>
      <c r="V246" s="203"/>
      <c r="W246" s="204"/>
      <c r="X246" s="203"/>
      <c r="Y246" s="204"/>
      <c r="Z246" s="203"/>
      <c r="AA246" s="203"/>
      <c r="AF246" s="365">
        <f t="shared" si="5"/>
        <v>0</v>
      </c>
    </row>
    <row r="247" spans="1:32" s="364" customFormat="1" ht="12.75" hidden="1">
      <c r="A247" s="368"/>
      <c r="B247" s="358"/>
      <c r="C247" s="200"/>
      <c r="D247" s="200"/>
      <c r="E247" s="200"/>
      <c r="F247" s="200"/>
      <c r="G247" s="200"/>
      <c r="H247" s="200"/>
      <c r="I247" s="200"/>
      <c r="J247" s="200"/>
      <c r="K247" s="201"/>
      <c r="L247" s="338"/>
      <c r="M247" s="338"/>
      <c r="N247" s="337"/>
      <c r="O247" s="201"/>
      <c r="P247" s="201"/>
      <c r="Q247" s="203"/>
      <c r="R247" s="203"/>
      <c r="S247" s="204"/>
      <c r="T247" s="202"/>
      <c r="U247" s="769"/>
      <c r="V247" s="203"/>
      <c r="W247" s="204"/>
      <c r="X247" s="203"/>
      <c r="Y247" s="204"/>
      <c r="Z247" s="203"/>
      <c r="AA247" s="203"/>
      <c r="AF247" s="365">
        <f t="shared" si="5"/>
        <v>0</v>
      </c>
    </row>
    <row r="248" spans="1:32" s="364" customFormat="1" ht="12.75" hidden="1">
      <c r="A248" s="368"/>
      <c r="B248" s="358"/>
      <c r="C248" s="200"/>
      <c r="D248" s="200"/>
      <c r="E248" s="200"/>
      <c r="F248" s="200"/>
      <c r="G248" s="200"/>
      <c r="H248" s="200"/>
      <c r="I248" s="200"/>
      <c r="J248" s="200"/>
      <c r="K248" s="201"/>
      <c r="L248" s="338"/>
      <c r="M248" s="338"/>
      <c r="N248" s="337"/>
      <c r="O248" s="201"/>
      <c r="P248" s="201"/>
      <c r="Q248" s="203"/>
      <c r="R248" s="203"/>
      <c r="S248" s="204"/>
      <c r="T248" s="202"/>
      <c r="U248" s="769"/>
      <c r="V248" s="203"/>
      <c r="W248" s="204"/>
      <c r="X248" s="203"/>
      <c r="Y248" s="204"/>
      <c r="Z248" s="203"/>
      <c r="AA248" s="203"/>
      <c r="AF248" s="365">
        <f t="shared" si="5"/>
        <v>0</v>
      </c>
    </row>
    <row r="249" spans="1:40" s="367" customFormat="1" ht="12.75" hidden="1">
      <c r="A249" s="366"/>
      <c r="B249" s="357"/>
      <c r="C249" s="129"/>
      <c r="D249" s="129"/>
      <c r="E249" s="129"/>
      <c r="F249" s="129"/>
      <c r="G249" s="129"/>
      <c r="H249" s="129"/>
      <c r="I249" s="129"/>
      <c r="J249" s="129"/>
      <c r="K249" s="201"/>
      <c r="L249" s="131"/>
      <c r="M249" s="131"/>
      <c r="N249" s="132"/>
      <c r="O249" s="130"/>
      <c r="P249" s="130"/>
      <c r="Q249" s="134"/>
      <c r="R249" s="134"/>
      <c r="S249" s="204"/>
      <c r="T249" s="202"/>
      <c r="U249" s="769"/>
      <c r="V249" s="203"/>
      <c r="W249" s="204"/>
      <c r="X249" s="203"/>
      <c r="Y249" s="204"/>
      <c r="Z249" s="203"/>
      <c r="AA249" s="203"/>
      <c r="AB249" s="364"/>
      <c r="AC249" s="364"/>
      <c r="AD249" s="364"/>
      <c r="AE249" s="364"/>
      <c r="AF249" s="365">
        <f t="shared" si="5"/>
        <v>0</v>
      </c>
      <c r="AG249" s="364"/>
      <c r="AH249" s="364"/>
      <c r="AI249" s="364"/>
      <c r="AJ249" s="364"/>
      <c r="AK249" s="364"/>
      <c r="AL249" s="364"/>
      <c r="AM249" s="364"/>
      <c r="AN249" s="364"/>
    </row>
    <row r="250" spans="1:32" s="364" customFormat="1" ht="12.75" hidden="1">
      <c r="A250" s="368"/>
      <c r="B250" s="358"/>
      <c r="C250" s="200"/>
      <c r="D250" s="200"/>
      <c r="E250" s="200"/>
      <c r="F250" s="200"/>
      <c r="G250" s="200"/>
      <c r="H250" s="200"/>
      <c r="I250" s="200"/>
      <c r="J250" s="200"/>
      <c r="K250" s="201"/>
      <c r="L250" s="338"/>
      <c r="M250" s="338"/>
      <c r="N250" s="337"/>
      <c r="O250" s="201"/>
      <c r="P250" s="201"/>
      <c r="Q250" s="203"/>
      <c r="R250" s="203"/>
      <c r="S250" s="204"/>
      <c r="T250" s="202"/>
      <c r="U250" s="769"/>
      <c r="V250" s="203"/>
      <c r="W250" s="204"/>
      <c r="X250" s="203"/>
      <c r="Y250" s="204"/>
      <c r="Z250" s="203"/>
      <c r="AA250" s="203"/>
      <c r="AF250" s="365">
        <f t="shared" si="5"/>
        <v>0</v>
      </c>
    </row>
    <row r="251" spans="1:32" s="364" customFormat="1" ht="12.75" hidden="1">
      <c r="A251" s="368"/>
      <c r="B251" s="358"/>
      <c r="C251" s="200"/>
      <c r="D251" s="200"/>
      <c r="E251" s="200"/>
      <c r="F251" s="200"/>
      <c r="G251" s="200"/>
      <c r="H251" s="200"/>
      <c r="I251" s="200"/>
      <c r="J251" s="200"/>
      <c r="K251" s="201"/>
      <c r="L251" s="338"/>
      <c r="M251" s="338"/>
      <c r="N251" s="337"/>
      <c r="O251" s="201"/>
      <c r="P251" s="201"/>
      <c r="Q251" s="203"/>
      <c r="R251" s="203"/>
      <c r="S251" s="204"/>
      <c r="T251" s="202"/>
      <c r="U251" s="769"/>
      <c r="V251" s="203"/>
      <c r="W251" s="204"/>
      <c r="X251" s="203"/>
      <c r="Y251" s="204"/>
      <c r="Z251" s="203"/>
      <c r="AA251" s="203"/>
      <c r="AF251" s="365">
        <f t="shared" si="5"/>
        <v>0</v>
      </c>
    </row>
    <row r="252" spans="1:32" s="364" customFormat="1" ht="12.75" hidden="1">
      <c r="A252" s="368"/>
      <c r="B252" s="358"/>
      <c r="C252" s="200"/>
      <c r="D252" s="200"/>
      <c r="E252" s="200"/>
      <c r="F252" s="200"/>
      <c r="G252" s="200"/>
      <c r="H252" s="200"/>
      <c r="I252" s="200"/>
      <c r="J252" s="200"/>
      <c r="K252" s="201"/>
      <c r="L252" s="338"/>
      <c r="M252" s="338"/>
      <c r="N252" s="337"/>
      <c r="O252" s="201"/>
      <c r="P252" s="201"/>
      <c r="Q252" s="203"/>
      <c r="R252" s="203"/>
      <c r="S252" s="204"/>
      <c r="T252" s="202"/>
      <c r="U252" s="769"/>
      <c r="V252" s="203"/>
      <c r="W252" s="204"/>
      <c r="X252" s="203"/>
      <c r="Y252" s="204"/>
      <c r="Z252" s="203"/>
      <c r="AA252" s="203"/>
      <c r="AF252" s="365">
        <f t="shared" si="5"/>
        <v>0</v>
      </c>
    </row>
    <row r="253" spans="1:32" s="364" customFormat="1" ht="12.75" hidden="1">
      <c r="A253" s="368"/>
      <c r="B253" s="358"/>
      <c r="C253" s="200"/>
      <c r="D253" s="200"/>
      <c r="E253" s="200"/>
      <c r="F253" s="200"/>
      <c r="G253" s="200"/>
      <c r="H253" s="200"/>
      <c r="I253" s="200"/>
      <c r="J253" s="200"/>
      <c r="K253" s="201"/>
      <c r="L253" s="338"/>
      <c r="M253" s="338"/>
      <c r="N253" s="337"/>
      <c r="O253" s="201"/>
      <c r="P253" s="201"/>
      <c r="Q253" s="203"/>
      <c r="R253" s="203"/>
      <c r="S253" s="204"/>
      <c r="T253" s="202"/>
      <c r="U253" s="769"/>
      <c r="V253" s="203"/>
      <c r="W253" s="204"/>
      <c r="X253" s="203"/>
      <c r="Y253" s="204"/>
      <c r="Z253" s="203"/>
      <c r="AA253" s="203"/>
      <c r="AF253" s="365">
        <f t="shared" si="5"/>
        <v>0</v>
      </c>
    </row>
    <row r="254" spans="1:32" s="364" customFormat="1" ht="12.75" hidden="1">
      <c r="A254" s="368"/>
      <c r="B254" s="358"/>
      <c r="C254" s="200"/>
      <c r="D254" s="200"/>
      <c r="E254" s="200"/>
      <c r="F254" s="200"/>
      <c r="G254" s="200"/>
      <c r="H254" s="200"/>
      <c r="I254" s="200"/>
      <c r="J254" s="200"/>
      <c r="K254" s="201"/>
      <c r="L254" s="338"/>
      <c r="M254" s="338"/>
      <c r="N254" s="337"/>
      <c r="O254" s="201"/>
      <c r="P254" s="201"/>
      <c r="Q254" s="203"/>
      <c r="R254" s="203"/>
      <c r="S254" s="204"/>
      <c r="T254" s="202"/>
      <c r="U254" s="769"/>
      <c r="V254" s="203"/>
      <c r="W254" s="204"/>
      <c r="X254" s="203"/>
      <c r="Y254" s="204"/>
      <c r="Z254" s="203"/>
      <c r="AA254" s="203"/>
      <c r="AF254" s="365">
        <f t="shared" si="5"/>
        <v>0</v>
      </c>
    </row>
    <row r="255" spans="1:32" s="364" customFormat="1" ht="12.75" hidden="1">
      <c r="A255" s="368"/>
      <c r="B255" s="358"/>
      <c r="C255" s="200"/>
      <c r="D255" s="200"/>
      <c r="E255" s="200"/>
      <c r="F255" s="200"/>
      <c r="G255" s="200"/>
      <c r="H255" s="200"/>
      <c r="I255" s="200"/>
      <c r="J255" s="200"/>
      <c r="K255" s="201"/>
      <c r="L255" s="338"/>
      <c r="M255" s="338"/>
      <c r="N255" s="337"/>
      <c r="O255" s="201"/>
      <c r="P255" s="201"/>
      <c r="Q255" s="203"/>
      <c r="R255" s="203"/>
      <c r="S255" s="204"/>
      <c r="T255" s="202"/>
      <c r="U255" s="769"/>
      <c r="V255" s="203"/>
      <c r="W255" s="204"/>
      <c r="X255" s="203"/>
      <c r="Y255" s="204"/>
      <c r="Z255" s="203"/>
      <c r="AA255" s="203"/>
      <c r="AF255" s="365">
        <f t="shared" si="5"/>
        <v>0</v>
      </c>
    </row>
    <row r="256" spans="1:32" s="364" customFormat="1" ht="12.75" hidden="1">
      <c r="A256" s="368"/>
      <c r="B256" s="358"/>
      <c r="C256" s="200"/>
      <c r="D256" s="200"/>
      <c r="E256" s="200"/>
      <c r="F256" s="200"/>
      <c r="G256" s="200"/>
      <c r="H256" s="200"/>
      <c r="I256" s="200"/>
      <c r="J256" s="200"/>
      <c r="K256" s="201"/>
      <c r="L256" s="338"/>
      <c r="M256" s="338"/>
      <c r="N256" s="337"/>
      <c r="O256" s="201"/>
      <c r="P256" s="201"/>
      <c r="Q256" s="203"/>
      <c r="R256" s="203"/>
      <c r="S256" s="204"/>
      <c r="T256" s="202"/>
      <c r="U256" s="769"/>
      <c r="V256" s="203"/>
      <c r="W256" s="204"/>
      <c r="X256" s="203"/>
      <c r="Y256" s="204"/>
      <c r="Z256" s="203"/>
      <c r="AA256" s="203"/>
      <c r="AF256" s="365">
        <f t="shared" si="5"/>
        <v>0</v>
      </c>
    </row>
    <row r="257" spans="1:40" s="367" customFormat="1" ht="12.75" hidden="1">
      <c r="A257" s="366"/>
      <c r="B257" s="357"/>
      <c r="C257" s="129"/>
      <c r="D257" s="129"/>
      <c r="E257" s="129"/>
      <c r="F257" s="129"/>
      <c r="G257" s="129"/>
      <c r="H257" s="129"/>
      <c r="I257" s="129"/>
      <c r="J257" s="129"/>
      <c r="K257" s="201"/>
      <c r="L257" s="131"/>
      <c r="M257" s="131"/>
      <c r="N257" s="132"/>
      <c r="O257" s="130"/>
      <c r="P257" s="130"/>
      <c r="Q257" s="134"/>
      <c r="R257" s="134"/>
      <c r="S257" s="204"/>
      <c r="T257" s="202"/>
      <c r="U257" s="769"/>
      <c r="V257" s="203"/>
      <c r="W257" s="204"/>
      <c r="X257" s="203"/>
      <c r="Y257" s="204"/>
      <c r="Z257" s="203"/>
      <c r="AA257" s="203"/>
      <c r="AB257" s="364"/>
      <c r="AC257" s="364"/>
      <c r="AD257" s="364"/>
      <c r="AE257" s="364"/>
      <c r="AF257" s="365">
        <f t="shared" si="5"/>
        <v>0</v>
      </c>
      <c r="AG257" s="364"/>
      <c r="AH257" s="364"/>
      <c r="AI257" s="364"/>
      <c r="AJ257" s="364"/>
      <c r="AK257" s="364"/>
      <c r="AL257" s="364"/>
      <c r="AM257" s="364"/>
      <c r="AN257" s="364"/>
    </row>
    <row r="258" spans="1:32" s="364" customFormat="1" ht="12.75" hidden="1">
      <c r="A258" s="368"/>
      <c r="B258" s="358"/>
      <c r="C258" s="200"/>
      <c r="D258" s="200"/>
      <c r="E258" s="200"/>
      <c r="F258" s="200"/>
      <c r="G258" s="200"/>
      <c r="H258" s="200"/>
      <c r="I258" s="200"/>
      <c r="J258" s="200"/>
      <c r="K258" s="201"/>
      <c r="L258" s="338"/>
      <c r="M258" s="338"/>
      <c r="N258" s="337"/>
      <c r="O258" s="201"/>
      <c r="P258" s="201"/>
      <c r="Q258" s="203"/>
      <c r="R258" s="203"/>
      <c r="S258" s="204"/>
      <c r="T258" s="202"/>
      <c r="U258" s="769"/>
      <c r="V258" s="203"/>
      <c r="W258" s="204"/>
      <c r="X258" s="203"/>
      <c r="Y258" s="204"/>
      <c r="Z258" s="203"/>
      <c r="AA258" s="203"/>
      <c r="AF258" s="365">
        <f t="shared" si="5"/>
        <v>0</v>
      </c>
    </row>
    <row r="259" spans="1:32" s="364" customFormat="1" ht="12.75" hidden="1">
      <c r="A259" s="368"/>
      <c r="B259" s="358"/>
      <c r="C259" s="200"/>
      <c r="D259" s="200"/>
      <c r="E259" s="200"/>
      <c r="F259" s="200"/>
      <c r="G259" s="200"/>
      <c r="H259" s="200"/>
      <c r="I259" s="200"/>
      <c r="J259" s="200"/>
      <c r="K259" s="201"/>
      <c r="L259" s="338"/>
      <c r="M259" s="338"/>
      <c r="N259" s="337"/>
      <c r="O259" s="201"/>
      <c r="P259" s="201"/>
      <c r="Q259" s="203"/>
      <c r="R259" s="203"/>
      <c r="S259" s="204"/>
      <c r="T259" s="202"/>
      <c r="U259" s="769"/>
      <c r="V259" s="203"/>
      <c r="W259" s="204"/>
      <c r="X259" s="203"/>
      <c r="Y259" s="204"/>
      <c r="Z259" s="203"/>
      <c r="AA259" s="203"/>
      <c r="AF259" s="365">
        <f t="shared" si="5"/>
        <v>0</v>
      </c>
    </row>
    <row r="260" spans="1:32" s="364" customFormat="1" ht="12.75" hidden="1">
      <c r="A260" s="368"/>
      <c r="B260" s="358"/>
      <c r="C260" s="200"/>
      <c r="D260" s="200"/>
      <c r="E260" s="200"/>
      <c r="F260" s="200"/>
      <c r="G260" s="200"/>
      <c r="H260" s="200"/>
      <c r="I260" s="200"/>
      <c r="J260" s="200"/>
      <c r="K260" s="201"/>
      <c r="L260" s="338"/>
      <c r="M260" s="338"/>
      <c r="N260" s="337"/>
      <c r="O260" s="201"/>
      <c r="P260" s="201"/>
      <c r="Q260" s="203"/>
      <c r="R260" s="203"/>
      <c r="S260" s="204"/>
      <c r="T260" s="202"/>
      <c r="U260" s="769"/>
      <c r="V260" s="203"/>
      <c r="W260" s="204"/>
      <c r="X260" s="203"/>
      <c r="Y260" s="204"/>
      <c r="Z260" s="203"/>
      <c r="AA260" s="203"/>
      <c r="AF260" s="365">
        <f t="shared" si="5"/>
        <v>0</v>
      </c>
    </row>
    <row r="261" spans="1:32" s="364" customFormat="1" ht="12.75" hidden="1">
      <c r="A261" s="368"/>
      <c r="B261" s="358"/>
      <c r="C261" s="200"/>
      <c r="D261" s="200"/>
      <c r="E261" s="200"/>
      <c r="F261" s="200"/>
      <c r="G261" s="200"/>
      <c r="H261" s="200"/>
      <c r="I261" s="200"/>
      <c r="J261" s="200"/>
      <c r="K261" s="201"/>
      <c r="L261" s="338"/>
      <c r="M261" s="338"/>
      <c r="N261" s="337"/>
      <c r="O261" s="201"/>
      <c r="P261" s="201"/>
      <c r="Q261" s="203"/>
      <c r="R261" s="203"/>
      <c r="S261" s="204"/>
      <c r="T261" s="202"/>
      <c r="U261" s="769"/>
      <c r="V261" s="203"/>
      <c r="W261" s="204"/>
      <c r="X261" s="203"/>
      <c r="Y261" s="204"/>
      <c r="Z261" s="203"/>
      <c r="AA261" s="203"/>
      <c r="AF261" s="365">
        <f t="shared" si="5"/>
        <v>0</v>
      </c>
    </row>
    <row r="262" spans="1:32" s="364" customFormat="1" ht="12.75" hidden="1">
      <c r="A262" s="368"/>
      <c r="B262" s="358"/>
      <c r="C262" s="200"/>
      <c r="D262" s="200"/>
      <c r="E262" s="200"/>
      <c r="F262" s="200"/>
      <c r="G262" s="200"/>
      <c r="H262" s="200"/>
      <c r="I262" s="200"/>
      <c r="J262" s="200"/>
      <c r="K262" s="201"/>
      <c r="L262" s="338"/>
      <c r="M262" s="338"/>
      <c r="N262" s="337"/>
      <c r="O262" s="201"/>
      <c r="P262" s="201"/>
      <c r="Q262" s="203"/>
      <c r="R262" s="203"/>
      <c r="S262" s="204"/>
      <c r="T262" s="202"/>
      <c r="U262" s="769"/>
      <c r="V262" s="203"/>
      <c r="W262" s="204"/>
      <c r="X262" s="203"/>
      <c r="Y262" s="204"/>
      <c r="Z262" s="203"/>
      <c r="AA262" s="203"/>
      <c r="AF262" s="365">
        <f t="shared" si="5"/>
        <v>0</v>
      </c>
    </row>
    <row r="263" spans="1:32" s="364" customFormat="1" ht="12.75" hidden="1">
      <c r="A263" s="368"/>
      <c r="B263" s="358"/>
      <c r="C263" s="200"/>
      <c r="D263" s="200"/>
      <c r="E263" s="200"/>
      <c r="F263" s="200"/>
      <c r="G263" s="200"/>
      <c r="H263" s="200"/>
      <c r="I263" s="200"/>
      <c r="J263" s="200"/>
      <c r="K263" s="201"/>
      <c r="L263" s="338"/>
      <c r="M263" s="338"/>
      <c r="N263" s="337"/>
      <c r="O263" s="201"/>
      <c r="P263" s="201"/>
      <c r="Q263" s="203"/>
      <c r="R263" s="203"/>
      <c r="S263" s="204"/>
      <c r="T263" s="202"/>
      <c r="U263" s="769"/>
      <c r="V263" s="203"/>
      <c r="W263" s="204"/>
      <c r="X263" s="203"/>
      <c r="Y263" s="204"/>
      <c r="Z263" s="203"/>
      <c r="AA263" s="203"/>
      <c r="AF263" s="365">
        <f t="shared" si="5"/>
        <v>0</v>
      </c>
    </row>
    <row r="264" spans="1:32" s="364" customFormat="1" ht="12.75" hidden="1">
      <c r="A264" s="368"/>
      <c r="B264" s="358"/>
      <c r="C264" s="200"/>
      <c r="D264" s="200"/>
      <c r="E264" s="200"/>
      <c r="F264" s="200"/>
      <c r="G264" s="200"/>
      <c r="H264" s="200"/>
      <c r="I264" s="200"/>
      <c r="J264" s="200"/>
      <c r="K264" s="201"/>
      <c r="L264" s="338"/>
      <c r="M264" s="338"/>
      <c r="N264" s="337"/>
      <c r="O264" s="201"/>
      <c r="P264" s="201"/>
      <c r="Q264" s="203"/>
      <c r="R264" s="203"/>
      <c r="S264" s="204"/>
      <c r="T264" s="202"/>
      <c r="U264" s="769"/>
      <c r="V264" s="203"/>
      <c r="W264" s="204"/>
      <c r="X264" s="203"/>
      <c r="Y264" s="204"/>
      <c r="Z264" s="203"/>
      <c r="AA264" s="203"/>
      <c r="AF264" s="365">
        <f t="shared" si="5"/>
        <v>0</v>
      </c>
    </row>
    <row r="265" spans="1:32" s="364" customFormat="1" ht="12.75" hidden="1">
      <c r="A265" s="368"/>
      <c r="B265" s="358"/>
      <c r="C265" s="200"/>
      <c r="D265" s="200"/>
      <c r="E265" s="200"/>
      <c r="F265" s="200"/>
      <c r="G265" s="200"/>
      <c r="H265" s="200"/>
      <c r="I265" s="200"/>
      <c r="J265" s="200"/>
      <c r="K265" s="201"/>
      <c r="L265" s="338"/>
      <c r="M265" s="338"/>
      <c r="N265" s="337"/>
      <c r="O265" s="201"/>
      <c r="P265" s="201"/>
      <c r="Q265" s="203"/>
      <c r="R265" s="203"/>
      <c r="S265" s="204"/>
      <c r="T265" s="202"/>
      <c r="U265" s="769"/>
      <c r="V265" s="203"/>
      <c r="W265" s="204"/>
      <c r="X265" s="203"/>
      <c r="Y265" s="204"/>
      <c r="Z265" s="203"/>
      <c r="AA265" s="203"/>
      <c r="AF265" s="365">
        <f t="shared" si="5"/>
        <v>0</v>
      </c>
    </row>
    <row r="266" spans="1:32" s="364" customFormat="1" ht="12.75" hidden="1">
      <c r="A266" s="368"/>
      <c r="B266" s="358"/>
      <c r="C266" s="200"/>
      <c r="D266" s="200"/>
      <c r="E266" s="200"/>
      <c r="F266" s="200"/>
      <c r="G266" s="200"/>
      <c r="H266" s="200"/>
      <c r="I266" s="200"/>
      <c r="J266" s="200"/>
      <c r="K266" s="201"/>
      <c r="L266" s="338"/>
      <c r="M266" s="338"/>
      <c r="N266" s="337"/>
      <c r="O266" s="201"/>
      <c r="P266" s="201"/>
      <c r="Q266" s="203"/>
      <c r="R266" s="203"/>
      <c r="S266" s="204"/>
      <c r="T266" s="202"/>
      <c r="U266" s="769"/>
      <c r="V266" s="203"/>
      <c r="W266" s="204"/>
      <c r="X266" s="203"/>
      <c r="Y266" s="204"/>
      <c r="Z266" s="203"/>
      <c r="AA266" s="203"/>
      <c r="AF266" s="365">
        <f t="shared" si="5"/>
        <v>0</v>
      </c>
    </row>
    <row r="267" spans="1:32" s="364" customFormat="1" ht="12.75" hidden="1">
      <c r="A267" s="368"/>
      <c r="B267" s="358"/>
      <c r="C267" s="200"/>
      <c r="D267" s="200"/>
      <c r="E267" s="200"/>
      <c r="F267" s="200"/>
      <c r="G267" s="200"/>
      <c r="H267" s="200"/>
      <c r="I267" s="200"/>
      <c r="J267" s="200"/>
      <c r="K267" s="201"/>
      <c r="L267" s="338"/>
      <c r="M267" s="338"/>
      <c r="N267" s="337"/>
      <c r="O267" s="201"/>
      <c r="P267" s="201"/>
      <c r="Q267" s="203"/>
      <c r="R267" s="203"/>
      <c r="S267" s="204"/>
      <c r="T267" s="202"/>
      <c r="U267" s="769"/>
      <c r="V267" s="203"/>
      <c r="W267" s="204"/>
      <c r="X267" s="203"/>
      <c r="Y267" s="204"/>
      <c r="Z267" s="203"/>
      <c r="AA267" s="203"/>
      <c r="AF267" s="365">
        <f t="shared" si="5"/>
        <v>0</v>
      </c>
    </row>
    <row r="268" spans="1:32" s="364" customFormat="1" ht="12.75" hidden="1">
      <c r="A268" s="368"/>
      <c r="B268" s="358"/>
      <c r="C268" s="200"/>
      <c r="D268" s="200"/>
      <c r="E268" s="200"/>
      <c r="F268" s="200"/>
      <c r="G268" s="200"/>
      <c r="H268" s="200"/>
      <c r="I268" s="200"/>
      <c r="J268" s="200"/>
      <c r="K268" s="201"/>
      <c r="L268" s="338"/>
      <c r="M268" s="338"/>
      <c r="N268" s="337"/>
      <c r="O268" s="201"/>
      <c r="P268" s="201"/>
      <c r="Q268" s="203"/>
      <c r="R268" s="203"/>
      <c r="S268" s="204"/>
      <c r="T268" s="202"/>
      <c r="U268" s="769"/>
      <c r="V268" s="203"/>
      <c r="W268" s="204"/>
      <c r="X268" s="203"/>
      <c r="Y268" s="204"/>
      <c r="Z268" s="203"/>
      <c r="AA268" s="203"/>
      <c r="AF268" s="365">
        <f t="shared" si="5"/>
        <v>0</v>
      </c>
    </row>
    <row r="269" spans="1:32" s="364" customFormat="1" ht="12.75" hidden="1">
      <c r="A269" s="368"/>
      <c r="B269" s="358"/>
      <c r="C269" s="200"/>
      <c r="D269" s="200"/>
      <c r="E269" s="200"/>
      <c r="F269" s="200"/>
      <c r="G269" s="200"/>
      <c r="H269" s="200"/>
      <c r="I269" s="200"/>
      <c r="J269" s="200"/>
      <c r="K269" s="201"/>
      <c r="L269" s="338"/>
      <c r="M269" s="338"/>
      <c r="N269" s="337"/>
      <c r="O269" s="201"/>
      <c r="P269" s="201"/>
      <c r="Q269" s="203"/>
      <c r="R269" s="203"/>
      <c r="S269" s="204"/>
      <c r="T269" s="202"/>
      <c r="U269" s="769"/>
      <c r="V269" s="203"/>
      <c r="W269" s="204"/>
      <c r="X269" s="203"/>
      <c r="Y269" s="204"/>
      <c r="Z269" s="203"/>
      <c r="AA269" s="203"/>
      <c r="AF269" s="365">
        <f t="shared" si="5"/>
        <v>0</v>
      </c>
    </row>
    <row r="270" spans="1:32" s="364" customFormat="1" ht="12.75" hidden="1">
      <c r="A270" s="368"/>
      <c r="B270" s="358"/>
      <c r="C270" s="200"/>
      <c r="D270" s="200"/>
      <c r="E270" s="200"/>
      <c r="F270" s="200"/>
      <c r="G270" s="200"/>
      <c r="H270" s="200"/>
      <c r="I270" s="200"/>
      <c r="J270" s="200"/>
      <c r="K270" s="201"/>
      <c r="L270" s="338"/>
      <c r="M270" s="338"/>
      <c r="N270" s="337"/>
      <c r="O270" s="201"/>
      <c r="P270" s="201"/>
      <c r="Q270" s="203"/>
      <c r="R270" s="203"/>
      <c r="S270" s="204"/>
      <c r="T270" s="202"/>
      <c r="U270" s="769"/>
      <c r="V270" s="203"/>
      <c r="W270" s="204"/>
      <c r="X270" s="203"/>
      <c r="Y270" s="204"/>
      <c r="Z270" s="203"/>
      <c r="AA270" s="203"/>
      <c r="AF270" s="365">
        <f t="shared" si="5"/>
        <v>0</v>
      </c>
    </row>
    <row r="271" spans="1:32" s="364" customFormat="1" ht="12.75" hidden="1">
      <c r="A271" s="368"/>
      <c r="B271" s="358"/>
      <c r="C271" s="200"/>
      <c r="D271" s="200"/>
      <c r="E271" s="200"/>
      <c r="F271" s="200"/>
      <c r="G271" s="200"/>
      <c r="H271" s="200"/>
      <c r="I271" s="200"/>
      <c r="J271" s="200"/>
      <c r="K271" s="201"/>
      <c r="L271" s="338"/>
      <c r="M271" s="338"/>
      <c r="N271" s="337"/>
      <c r="O271" s="201"/>
      <c r="P271" s="201"/>
      <c r="Q271" s="203"/>
      <c r="R271" s="203"/>
      <c r="S271" s="204"/>
      <c r="T271" s="202"/>
      <c r="U271" s="769"/>
      <c r="V271" s="203"/>
      <c r="W271" s="204"/>
      <c r="X271" s="203"/>
      <c r="Y271" s="204"/>
      <c r="Z271" s="203"/>
      <c r="AA271" s="203"/>
      <c r="AF271" s="365">
        <f t="shared" si="5"/>
        <v>0</v>
      </c>
    </row>
    <row r="272" spans="1:32" s="364" customFormat="1" ht="12.75" hidden="1">
      <c r="A272" s="368"/>
      <c r="B272" s="358"/>
      <c r="C272" s="200"/>
      <c r="D272" s="200"/>
      <c r="E272" s="200"/>
      <c r="F272" s="200"/>
      <c r="G272" s="200"/>
      <c r="H272" s="200"/>
      <c r="I272" s="200"/>
      <c r="J272" s="200"/>
      <c r="K272" s="201"/>
      <c r="L272" s="338"/>
      <c r="M272" s="338"/>
      <c r="N272" s="337"/>
      <c r="O272" s="201"/>
      <c r="P272" s="201"/>
      <c r="Q272" s="203"/>
      <c r="R272" s="203"/>
      <c r="S272" s="204"/>
      <c r="T272" s="202"/>
      <c r="U272" s="769"/>
      <c r="V272" s="203"/>
      <c r="W272" s="204"/>
      <c r="X272" s="203"/>
      <c r="Y272" s="204"/>
      <c r="Z272" s="203"/>
      <c r="AA272" s="203"/>
      <c r="AF272" s="365">
        <f t="shared" si="5"/>
        <v>0</v>
      </c>
    </row>
    <row r="273" spans="1:32" s="364" customFormat="1" ht="12.75" hidden="1">
      <c r="A273" s="368"/>
      <c r="B273" s="358"/>
      <c r="C273" s="200"/>
      <c r="D273" s="200"/>
      <c r="E273" s="200"/>
      <c r="F273" s="200"/>
      <c r="G273" s="200"/>
      <c r="H273" s="200"/>
      <c r="I273" s="200"/>
      <c r="J273" s="200"/>
      <c r="K273" s="201"/>
      <c r="L273" s="338"/>
      <c r="M273" s="338"/>
      <c r="N273" s="337"/>
      <c r="O273" s="201"/>
      <c r="P273" s="201"/>
      <c r="Q273" s="203"/>
      <c r="R273" s="203"/>
      <c r="S273" s="204"/>
      <c r="T273" s="202"/>
      <c r="U273" s="769"/>
      <c r="V273" s="203"/>
      <c r="W273" s="204"/>
      <c r="X273" s="203"/>
      <c r="Y273" s="204"/>
      <c r="Z273" s="203"/>
      <c r="AA273" s="203"/>
      <c r="AF273" s="365">
        <f t="shared" si="5"/>
        <v>0</v>
      </c>
    </row>
    <row r="274" spans="1:32" s="364" customFormat="1" ht="12.75" hidden="1">
      <c r="A274" s="368"/>
      <c r="B274" s="358"/>
      <c r="C274" s="200"/>
      <c r="D274" s="200"/>
      <c r="E274" s="200"/>
      <c r="F274" s="200"/>
      <c r="G274" s="200"/>
      <c r="H274" s="200"/>
      <c r="I274" s="200"/>
      <c r="J274" s="200"/>
      <c r="K274" s="201"/>
      <c r="L274" s="338"/>
      <c r="M274" s="338"/>
      <c r="N274" s="337"/>
      <c r="O274" s="201"/>
      <c r="P274" s="201"/>
      <c r="Q274" s="203"/>
      <c r="R274" s="203"/>
      <c r="S274" s="204"/>
      <c r="T274" s="202"/>
      <c r="U274" s="769"/>
      <c r="V274" s="203"/>
      <c r="W274" s="204"/>
      <c r="X274" s="203"/>
      <c r="Y274" s="204"/>
      <c r="Z274" s="203"/>
      <c r="AA274" s="203"/>
      <c r="AF274" s="365">
        <f t="shared" si="5"/>
        <v>0</v>
      </c>
    </row>
    <row r="275" spans="1:32" s="364" customFormat="1" ht="12.75" hidden="1">
      <c r="A275" s="368"/>
      <c r="B275" s="358"/>
      <c r="C275" s="200"/>
      <c r="D275" s="200"/>
      <c r="E275" s="200"/>
      <c r="F275" s="200"/>
      <c r="G275" s="200"/>
      <c r="H275" s="200"/>
      <c r="I275" s="200"/>
      <c r="J275" s="200"/>
      <c r="K275" s="201"/>
      <c r="L275" s="338"/>
      <c r="M275" s="338"/>
      <c r="N275" s="337"/>
      <c r="O275" s="201"/>
      <c r="P275" s="201"/>
      <c r="Q275" s="203"/>
      <c r="R275" s="203"/>
      <c r="S275" s="204"/>
      <c r="T275" s="202"/>
      <c r="U275" s="769"/>
      <c r="V275" s="203"/>
      <c r="W275" s="204"/>
      <c r="X275" s="203"/>
      <c r="Y275" s="204"/>
      <c r="Z275" s="203"/>
      <c r="AA275" s="203"/>
      <c r="AF275" s="365">
        <f t="shared" si="5"/>
        <v>0</v>
      </c>
    </row>
    <row r="276" spans="1:32" s="364" customFormat="1" ht="12.75" hidden="1">
      <c r="A276" s="368"/>
      <c r="B276" s="358"/>
      <c r="C276" s="200"/>
      <c r="D276" s="200"/>
      <c r="E276" s="200"/>
      <c r="F276" s="200"/>
      <c r="G276" s="200"/>
      <c r="H276" s="200"/>
      <c r="I276" s="200"/>
      <c r="J276" s="200"/>
      <c r="K276" s="201"/>
      <c r="L276" s="338"/>
      <c r="M276" s="338"/>
      <c r="N276" s="337"/>
      <c r="O276" s="201"/>
      <c r="P276" s="201"/>
      <c r="Q276" s="203"/>
      <c r="R276" s="203"/>
      <c r="S276" s="204"/>
      <c r="T276" s="202"/>
      <c r="U276" s="769"/>
      <c r="V276" s="203"/>
      <c r="W276" s="204"/>
      <c r="X276" s="203"/>
      <c r="Y276" s="204"/>
      <c r="Z276" s="203"/>
      <c r="AA276" s="203"/>
      <c r="AF276" s="365">
        <f t="shared" si="5"/>
        <v>0</v>
      </c>
    </row>
    <row r="277" spans="1:32" s="364" customFormat="1" ht="12.75" hidden="1">
      <c r="A277" s="368"/>
      <c r="B277" s="358"/>
      <c r="C277" s="200"/>
      <c r="D277" s="200"/>
      <c r="E277" s="200"/>
      <c r="F277" s="200"/>
      <c r="G277" s="200"/>
      <c r="H277" s="200"/>
      <c r="I277" s="200"/>
      <c r="J277" s="200"/>
      <c r="K277" s="201"/>
      <c r="L277" s="338"/>
      <c r="M277" s="338"/>
      <c r="N277" s="337"/>
      <c r="O277" s="201"/>
      <c r="P277" s="201"/>
      <c r="Q277" s="203"/>
      <c r="R277" s="203"/>
      <c r="S277" s="204"/>
      <c r="T277" s="202"/>
      <c r="U277" s="769"/>
      <c r="V277" s="203"/>
      <c r="W277" s="204"/>
      <c r="X277" s="203"/>
      <c r="Y277" s="204"/>
      <c r="Z277" s="203"/>
      <c r="AA277" s="203"/>
      <c r="AF277" s="365">
        <f t="shared" si="5"/>
        <v>0</v>
      </c>
    </row>
    <row r="278" spans="1:32" s="364" customFormat="1" ht="12.75" hidden="1">
      <c r="A278" s="368"/>
      <c r="B278" s="358"/>
      <c r="C278" s="200"/>
      <c r="D278" s="200"/>
      <c r="E278" s="200"/>
      <c r="F278" s="200"/>
      <c r="G278" s="200"/>
      <c r="H278" s="200"/>
      <c r="I278" s="200"/>
      <c r="J278" s="200"/>
      <c r="K278" s="201"/>
      <c r="L278" s="338"/>
      <c r="M278" s="338"/>
      <c r="N278" s="337"/>
      <c r="O278" s="201"/>
      <c r="P278" s="201"/>
      <c r="Q278" s="203"/>
      <c r="R278" s="203"/>
      <c r="S278" s="204"/>
      <c r="T278" s="202"/>
      <c r="U278" s="769"/>
      <c r="V278" s="203"/>
      <c r="W278" s="204"/>
      <c r="X278" s="203"/>
      <c r="Y278" s="204"/>
      <c r="Z278" s="203"/>
      <c r="AA278" s="203"/>
      <c r="AF278" s="365">
        <f t="shared" si="5"/>
        <v>0</v>
      </c>
    </row>
    <row r="279" spans="1:32" s="364" customFormat="1" ht="12.75" hidden="1">
      <c r="A279" s="368"/>
      <c r="B279" s="358"/>
      <c r="C279" s="200"/>
      <c r="D279" s="200"/>
      <c r="E279" s="200"/>
      <c r="F279" s="200"/>
      <c r="G279" s="200"/>
      <c r="H279" s="200"/>
      <c r="I279" s="200"/>
      <c r="J279" s="200"/>
      <c r="K279" s="201"/>
      <c r="L279" s="338"/>
      <c r="M279" s="338"/>
      <c r="N279" s="337"/>
      <c r="O279" s="201"/>
      <c r="P279" s="201"/>
      <c r="Q279" s="203"/>
      <c r="R279" s="203"/>
      <c r="S279" s="204"/>
      <c r="T279" s="202"/>
      <c r="U279" s="769"/>
      <c r="V279" s="203"/>
      <c r="W279" s="204"/>
      <c r="X279" s="203"/>
      <c r="Y279" s="204"/>
      <c r="Z279" s="203"/>
      <c r="AA279" s="203"/>
      <c r="AF279" s="365">
        <f t="shared" si="5"/>
        <v>0</v>
      </c>
    </row>
    <row r="280" spans="1:32" s="364" customFormat="1" ht="12.75" hidden="1">
      <c r="A280" s="368"/>
      <c r="B280" s="358"/>
      <c r="C280" s="200"/>
      <c r="D280" s="200"/>
      <c r="E280" s="200"/>
      <c r="F280" s="200"/>
      <c r="G280" s="200"/>
      <c r="H280" s="200"/>
      <c r="I280" s="200"/>
      <c r="J280" s="200"/>
      <c r="K280" s="201"/>
      <c r="L280" s="338"/>
      <c r="M280" s="338"/>
      <c r="N280" s="337"/>
      <c r="O280" s="201"/>
      <c r="P280" s="201"/>
      <c r="Q280" s="203"/>
      <c r="R280" s="203"/>
      <c r="S280" s="204"/>
      <c r="T280" s="202"/>
      <c r="U280" s="769"/>
      <c r="V280" s="203"/>
      <c r="W280" s="204"/>
      <c r="X280" s="203"/>
      <c r="Y280" s="204"/>
      <c r="Z280" s="203"/>
      <c r="AA280" s="203"/>
      <c r="AF280" s="365">
        <f t="shared" si="5"/>
        <v>0</v>
      </c>
    </row>
    <row r="281" spans="1:32" s="364" customFormat="1" ht="12.75" hidden="1">
      <c r="A281" s="368"/>
      <c r="B281" s="358"/>
      <c r="C281" s="200"/>
      <c r="D281" s="200"/>
      <c r="E281" s="200"/>
      <c r="F281" s="200"/>
      <c r="G281" s="200"/>
      <c r="H281" s="200"/>
      <c r="I281" s="200"/>
      <c r="J281" s="200"/>
      <c r="K281" s="201"/>
      <c r="L281" s="338"/>
      <c r="M281" s="338"/>
      <c r="N281" s="337"/>
      <c r="O281" s="201"/>
      <c r="P281" s="201"/>
      <c r="Q281" s="203"/>
      <c r="R281" s="203"/>
      <c r="S281" s="204"/>
      <c r="T281" s="202"/>
      <c r="U281" s="769"/>
      <c r="V281" s="203"/>
      <c r="W281" s="204"/>
      <c r="X281" s="203"/>
      <c r="Y281" s="204"/>
      <c r="Z281" s="203"/>
      <c r="AA281" s="203"/>
      <c r="AF281" s="365">
        <f aca="true" t="shared" si="6" ref="AF281:AF344">Q281-U281</f>
        <v>0</v>
      </c>
    </row>
    <row r="282" spans="1:40" s="367" customFormat="1" ht="12.75" hidden="1">
      <c r="A282" s="366"/>
      <c r="B282" s="357"/>
      <c r="C282" s="129"/>
      <c r="D282" s="129"/>
      <c r="E282" s="129"/>
      <c r="F282" s="129"/>
      <c r="G282" s="129"/>
      <c r="H282" s="129"/>
      <c r="I282" s="129"/>
      <c r="J282" s="129"/>
      <c r="K282" s="201"/>
      <c r="L282" s="131"/>
      <c r="M282" s="131"/>
      <c r="N282" s="132"/>
      <c r="O282" s="130"/>
      <c r="P282" s="130"/>
      <c r="Q282" s="134"/>
      <c r="R282" s="134"/>
      <c r="S282" s="204"/>
      <c r="T282" s="202"/>
      <c r="U282" s="769"/>
      <c r="V282" s="203"/>
      <c r="W282" s="204"/>
      <c r="X282" s="203"/>
      <c r="Y282" s="204"/>
      <c r="Z282" s="203"/>
      <c r="AA282" s="203"/>
      <c r="AB282" s="364"/>
      <c r="AC282" s="364"/>
      <c r="AD282" s="364"/>
      <c r="AE282" s="364"/>
      <c r="AF282" s="365">
        <f t="shared" si="6"/>
        <v>0</v>
      </c>
      <c r="AG282" s="364"/>
      <c r="AH282" s="364"/>
      <c r="AI282" s="364"/>
      <c r="AJ282" s="364"/>
      <c r="AK282" s="364"/>
      <c r="AL282" s="364"/>
      <c r="AM282" s="364"/>
      <c r="AN282" s="364"/>
    </row>
    <row r="283" spans="1:32" s="364" customFormat="1" ht="12.75" hidden="1">
      <c r="A283" s="368"/>
      <c r="B283" s="358"/>
      <c r="C283" s="200"/>
      <c r="D283" s="200"/>
      <c r="E283" s="200"/>
      <c r="F283" s="200"/>
      <c r="G283" s="200"/>
      <c r="H283" s="200"/>
      <c r="I283" s="200"/>
      <c r="J283" s="200"/>
      <c r="K283" s="201"/>
      <c r="L283" s="338"/>
      <c r="M283" s="338"/>
      <c r="N283" s="337"/>
      <c r="O283" s="201"/>
      <c r="P283" s="201"/>
      <c r="Q283" s="203"/>
      <c r="R283" s="203"/>
      <c r="S283" s="204"/>
      <c r="T283" s="202"/>
      <c r="U283" s="769"/>
      <c r="V283" s="203"/>
      <c r="W283" s="204"/>
      <c r="X283" s="203"/>
      <c r="Y283" s="204"/>
      <c r="Z283" s="203"/>
      <c r="AA283" s="203"/>
      <c r="AF283" s="365">
        <f t="shared" si="6"/>
        <v>0</v>
      </c>
    </row>
    <row r="284" spans="1:32" s="364" customFormat="1" ht="12.75" hidden="1">
      <c r="A284" s="368"/>
      <c r="B284" s="358"/>
      <c r="C284" s="200"/>
      <c r="D284" s="200"/>
      <c r="E284" s="200"/>
      <c r="F284" s="200"/>
      <c r="G284" s="200"/>
      <c r="H284" s="200"/>
      <c r="I284" s="200"/>
      <c r="J284" s="200"/>
      <c r="K284" s="201"/>
      <c r="L284" s="338"/>
      <c r="M284" s="338"/>
      <c r="N284" s="337"/>
      <c r="O284" s="201"/>
      <c r="P284" s="201"/>
      <c r="Q284" s="203"/>
      <c r="R284" s="203"/>
      <c r="S284" s="204"/>
      <c r="T284" s="202"/>
      <c r="U284" s="769"/>
      <c r="V284" s="203"/>
      <c r="W284" s="204"/>
      <c r="X284" s="203"/>
      <c r="Y284" s="204"/>
      <c r="Z284" s="203"/>
      <c r="AA284" s="203"/>
      <c r="AF284" s="365">
        <f t="shared" si="6"/>
        <v>0</v>
      </c>
    </row>
    <row r="285" spans="1:32" s="364" customFormat="1" ht="12.75" hidden="1">
      <c r="A285" s="368"/>
      <c r="B285" s="358"/>
      <c r="C285" s="200"/>
      <c r="D285" s="200"/>
      <c r="E285" s="200"/>
      <c r="F285" s="200"/>
      <c r="G285" s="200"/>
      <c r="H285" s="200"/>
      <c r="I285" s="200"/>
      <c r="J285" s="200"/>
      <c r="K285" s="201"/>
      <c r="L285" s="338"/>
      <c r="M285" s="338"/>
      <c r="N285" s="337"/>
      <c r="O285" s="201"/>
      <c r="P285" s="201"/>
      <c r="Q285" s="203"/>
      <c r="R285" s="203"/>
      <c r="S285" s="204"/>
      <c r="T285" s="202"/>
      <c r="U285" s="769"/>
      <c r="V285" s="203"/>
      <c r="W285" s="204"/>
      <c r="X285" s="203"/>
      <c r="Y285" s="204"/>
      <c r="Z285" s="203"/>
      <c r="AA285" s="203"/>
      <c r="AF285" s="365">
        <f t="shared" si="6"/>
        <v>0</v>
      </c>
    </row>
    <row r="286" spans="1:32" s="364" customFormat="1" ht="12.75" hidden="1">
      <c r="A286" s="368"/>
      <c r="B286" s="358"/>
      <c r="C286" s="200"/>
      <c r="D286" s="200"/>
      <c r="E286" s="200"/>
      <c r="F286" s="200"/>
      <c r="G286" s="200"/>
      <c r="H286" s="200"/>
      <c r="I286" s="200"/>
      <c r="J286" s="200"/>
      <c r="K286" s="201"/>
      <c r="L286" s="338"/>
      <c r="M286" s="338"/>
      <c r="N286" s="337"/>
      <c r="O286" s="201"/>
      <c r="P286" s="201"/>
      <c r="Q286" s="203"/>
      <c r="R286" s="203"/>
      <c r="S286" s="204"/>
      <c r="T286" s="202"/>
      <c r="U286" s="769"/>
      <c r="V286" s="203"/>
      <c r="W286" s="204"/>
      <c r="X286" s="203"/>
      <c r="Y286" s="204"/>
      <c r="Z286" s="203"/>
      <c r="AA286" s="203"/>
      <c r="AF286" s="365">
        <f t="shared" si="6"/>
        <v>0</v>
      </c>
    </row>
    <row r="287" spans="1:32" s="364" customFormat="1" ht="12.75" hidden="1">
      <c r="A287" s="368"/>
      <c r="B287" s="358"/>
      <c r="C287" s="200"/>
      <c r="D287" s="200"/>
      <c r="E287" s="200"/>
      <c r="F287" s="200"/>
      <c r="G287" s="200"/>
      <c r="H287" s="200"/>
      <c r="I287" s="200"/>
      <c r="J287" s="200"/>
      <c r="K287" s="201"/>
      <c r="L287" s="338"/>
      <c r="M287" s="338"/>
      <c r="N287" s="337"/>
      <c r="O287" s="201"/>
      <c r="P287" s="201"/>
      <c r="Q287" s="203"/>
      <c r="R287" s="203"/>
      <c r="S287" s="204"/>
      <c r="T287" s="202"/>
      <c r="U287" s="769"/>
      <c r="V287" s="203"/>
      <c r="W287" s="204"/>
      <c r="X287" s="203"/>
      <c r="Y287" s="204"/>
      <c r="Z287" s="203"/>
      <c r="AA287" s="203"/>
      <c r="AF287" s="365">
        <f t="shared" si="6"/>
        <v>0</v>
      </c>
    </row>
    <row r="288" spans="1:32" s="364" customFormat="1" ht="12.75" hidden="1">
      <c r="A288" s="368"/>
      <c r="B288" s="358"/>
      <c r="C288" s="200"/>
      <c r="D288" s="200"/>
      <c r="E288" s="200"/>
      <c r="F288" s="200"/>
      <c r="G288" s="200"/>
      <c r="H288" s="200"/>
      <c r="I288" s="200"/>
      <c r="J288" s="200"/>
      <c r="K288" s="201"/>
      <c r="L288" s="338"/>
      <c r="M288" s="338"/>
      <c r="N288" s="337"/>
      <c r="O288" s="201"/>
      <c r="P288" s="201"/>
      <c r="Q288" s="203"/>
      <c r="R288" s="203"/>
      <c r="S288" s="204"/>
      <c r="T288" s="202"/>
      <c r="U288" s="769"/>
      <c r="V288" s="203"/>
      <c r="W288" s="204"/>
      <c r="X288" s="203"/>
      <c r="Y288" s="204"/>
      <c r="Z288" s="203"/>
      <c r="AA288" s="203"/>
      <c r="AF288" s="365">
        <f t="shared" si="6"/>
        <v>0</v>
      </c>
    </row>
    <row r="289" spans="1:32" s="364" customFormat="1" ht="12.75" hidden="1">
      <c r="A289" s="368"/>
      <c r="B289" s="358"/>
      <c r="C289" s="200"/>
      <c r="D289" s="200"/>
      <c r="E289" s="200"/>
      <c r="F289" s="200"/>
      <c r="G289" s="200"/>
      <c r="H289" s="200"/>
      <c r="I289" s="200"/>
      <c r="J289" s="200"/>
      <c r="K289" s="201"/>
      <c r="L289" s="338"/>
      <c r="M289" s="338"/>
      <c r="N289" s="337"/>
      <c r="O289" s="201"/>
      <c r="P289" s="201"/>
      <c r="Q289" s="203"/>
      <c r="R289" s="203"/>
      <c r="S289" s="204"/>
      <c r="T289" s="202"/>
      <c r="U289" s="769"/>
      <c r="V289" s="203"/>
      <c r="W289" s="204"/>
      <c r="X289" s="203"/>
      <c r="Y289" s="204"/>
      <c r="Z289" s="203"/>
      <c r="AA289" s="203"/>
      <c r="AF289" s="365">
        <f t="shared" si="6"/>
        <v>0</v>
      </c>
    </row>
    <row r="290" spans="1:32" s="364" customFormat="1" ht="12.75" hidden="1">
      <c r="A290" s="368"/>
      <c r="B290" s="358"/>
      <c r="C290" s="200"/>
      <c r="D290" s="200"/>
      <c r="E290" s="200"/>
      <c r="F290" s="200"/>
      <c r="G290" s="200"/>
      <c r="H290" s="200"/>
      <c r="I290" s="200"/>
      <c r="J290" s="200"/>
      <c r="K290" s="201"/>
      <c r="L290" s="338"/>
      <c r="M290" s="338"/>
      <c r="N290" s="337"/>
      <c r="O290" s="201"/>
      <c r="P290" s="201"/>
      <c r="Q290" s="203"/>
      <c r="R290" s="203"/>
      <c r="S290" s="204"/>
      <c r="T290" s="202"/>
      <c r="U290" s="769"/>
      <c r="V290" s="203"/>
      <c r="W290" s="204"/>
      <c r="X290" s="203"/>
      <c r="Y290" s="204"/>
      <c r="Z290" s="203"/>
      <c r="AA290" s="203"/>
      <c r="AF290" s="365">
        <f t="shared" si="6"/>
        <v>0</v>
      </c>
    </row>
    <row r="291" spans="1:32" s="364" customFormat="1" ht="12.75" hidden="1">
      <c r="A291" s="368"/>
      <c r="B291" s="358"/>
      <c r="C291" s="200"/>
      <c r="D291" s="200"/>
      <c r="E291" s="200"/>
      <c r="F291" s="200"/>
      <c r="G291" s="200"/>
      <c r="H291" s="200"/>
      <c r="I291" s="200"/>
      <c r="J291" s="200"/>
      <c r="K291" s="201"/>
      <c r="L291" s="338"/>
      <c r="M291" s="338"/>
      <c r="N291" s="337"/>
      <c r="O291" s="201"/>
      <c r="P291" s="201"/>
      <c r="Q291" s="203"/>
      <c r="R291" s="203"/>
      <c r="S291" s="204"/>
      <c r="T291" s="202"/>
      <c r="U291" s="769"/>
      <c r="V291" s="203"/>
      <c r="W291" s="204"/>
      <c r="X291" s="203"/>
      <c r="Y291" s="204"/>
      <c r="Z291" s="203"/>
      <c r="AA291" s="203"/>
      <c r="AF291" s="365">
        <f t="shared" si="6"/>
        <v>0</v>
      </c>
    </row>
    <row r="292" spans="1:32" s="364" customFormat="1" ht="12.75" hidden="1">
      <c r="A292" s="368"/>
      <c r="B292" s="358"/>
      <c r="C292" s="200"/>
      <c r="D292" s="200"/>
      <c r="E292" s="200"/>
      <c r="F292" s="200"/>
      <c r="G292" s="200"/>
      <c r="H292" s="200"/>
      <c r="I292" s="200"/>
      <c r="J292" s="200"/>
      <c r="K292" s="201"/>
      <c r="L292" s="338"/>
      <c r="M292" s="338"/>
      <c r="N292" s="337"/>
      <c r="O292" s="201"/>
      <c r="P292" s="201"/>
      <c r="Q292" s="203"/>
      <c r="R292" s="203"/>
      <c r="S292" s="204"/>
      <c r="T292" s="202"/>
      <c r="U292" s="769"/>
      <c r="V292" s="203"/>
      <c r="W292" s="204"/>
      <c r="X292" s="203"/>
      <c r="Y292" s="204"/>
      <c r="Z292" s="203"/>
      <c r="AA292" s="203"/>
      <c r="AF292" s="365">
        <f t="shared" si="6"/>
        <v>0</v>
      </c>
    </row>
    <row r="293" spans="1:32" s="364" customFormat="1" ht="12.75" hidden="1">
      <c r="A293" s="368"/>
      <c r="B293" s="358"/>
      <c r="C293" s="200"/>
      <c r="D293" s="200"/>
      <c r="E293" s="200"/>
      <c r="F293" s="200"/>
      <c r="G293" s="200"/>
      <c r="H293" s="200"/>
      <c r="I293" s="200"/>
      <c r="J293" s="200"/>
      <c r="K293" s="201"/>
      <c r="L293" s="338"/>
      <c r="M293" s="338"/>
      <c r="N293" s="337"/>
      <c r="O293" s="201"/>
      <c r="P293" s="201"/>
      <c r="Q293" s="203"/>
      <c r="R293" s="203"/>
      <c r="S293" s="204"/>
      <c r="T293" s="202"/>
      <c r="U293" s="769"/>
      <c r="V293" s="203"/>
      <c r="W293" s="204"/>
      <c r="X293" s="203"/>
      <c r="Y293" s="204"/>
      <c r="Z293" s="203"/>
      <c r="AA293" s="203"/>
      <c r="AF293" s="365">
        <f t="shared" si="6"/>
        <v>0</v>
      </c>
    </row>
    <row r="294" spans="1:32" s="364" customFormat="1" ht="12.75" hidden="1">
      <c r="A294" s="368"/>
      <c r="B294" s="358"/>
      <c r="C294" s="200"/>
      <c r="D294" s="200"/>
      <c r="E294" s="200"/>
      <c r="F294" s="200"/>
      <c r="G294" s="200"/>
      <c r="H294" s="200"/>
      <c r="I294" s="200"/>
      <c r="J294" s="200"/>
      <c r="K294" s="201"/>
      <c r="L294" s="338"/>
      <c r="M294" s="338"/>
      <c r="N294" s="337"/>
      <c r="O294" s="201"/>
      <c r="P294" s="201"/>
      <c r="Q294" s="203"/>
      <c r="R294" s="203"/>
      <c r="S294" s="204"/>
      <c r="T294" s="202"/>
      <c r="U294" s="769"/>
      <c r="V294" s="203"/>
      <c r="W294" s="204"/>
      <c r="X294" s="203"/>
      <c r="Y294" s="204"/>
      <c r="Z294" s="203"/>
      <c r="AA294" s="203"/>
      <c r="AF294" s="365">
        <f t="shared" si="6"/>
        <v>0</v>
      </c>
    </row>
    <row r="295" spans="1:32" s="364" customFormat="1" ht="12.75" hidden="1">
      <c r="A295" s="368"/>
      <c r="B295" s="358"/>
      <c r="C295" s="200"/>
      <c r="D295" s="200"/>
      <c r="E295" s="200"/>
      <c r="F295" s="200"/>
      <c r="G295" s="200"/>
      <c r="H295" s="200"/>
      <c r="I295" s="200"/>
      <c r="J295" s="200"/>
      <c r="K295" s="201"/>
      <c r="L295" s="338"/>
      <c r="M295" s="338"/>
      <c r="N295" s="337"/>
      <c r="O295" s="201"/>
      <c r="P295" s="201"/>
      <c r="Q295" s="203"/>
      <c r="R295" s="203"/>
      <c r="S295" s="204"/>
      <c r="T295" s="202"/>
      <c r="U295" s="769"/>
      <c r="V295" s="203"/>
      <c r="W295" s="204"/>
      <c r="X295" s="203"/>
      <c r="Y295" s="204"/>
      <c r="Z295" s="203"/>
      <c r="AA295" s="203"/>
      <c r="AF295" s="365">
        <f t="shared" si="6"/>
        <v>0</v>
      </c>
    </row>
    <row r="296" spans="1:32" s="364" customFormat="1" ht="12.75" hidden="1">
      <c r="A296" s="368"/>
      <c r="B296" s="358"/>
      <c r="C296" s="200"/>
      <c r="D296" s="200"/>
      <c r="E296" s="200"/>
      <c r="F296" s="200"/>
      <c r="G296" s="200"/>
      <c r="H296" s="200"/>
      <c r="I296" s="200"/>
      <c r="J296" s="200"/>
      <c r="K296" s="201"/>
      <c r="L296" s="338"/>
      <c r="M296" s="338"/>
      <c r="N296" s="337"/>
      <c r="O296" s="201"/>
      <c r="P296" s="201"/>
      <c r="Q296" s="203"/>
      <c r="R296" s="203"/>
      <c r="S296" s="204"/>
      <c r="T296" s="202"/>
      <c r="U296" s="769"/>
      <c r="V296" s="203"/>
      <c r="W296" s="204"/>
      <c r="X296" s="203"/>
      <c r="Y296" s="204"/>
      <c r="Z296" s="203"/>
      <c r="AA296" s="203"/>
      <c r="AF296" s="365">
        <f t="shared" si="6"/>
        <v>0</v>
      </c>
    </row>
    <row r="297" spans="1:32" s="364" customFormat="1" ht="12.75" hidden="1">
      <c r="A297" s="368"/>
      <c r="B297" s="358"/>
      <c r="C297" s="200"/>
      <c r="D297" s="200"/>
      <c r="E297" s="200"/>
      <c r="F297" s="200"/>
      <c r="G297" s="200"/>
      <c r="H297" s="200"/>
      <c r="I297" s="200"/>
      <c r="J297" s="200"/>
      <c r="K297" s="201"/>
      <c r="L297" s="338"/>
      <c r="M297" s="338"/>
      <c r="N297" s="337"/>
      <c r="O297" s="201"/>
      <c r="P297" s="201"/>
      <c r="Q297" s="203"/>
      <c r="R297" s="203"/>
      <c r="S297" s="204"/>
      <c r="T297" s="202"/>
      <c r="U297" s="769"/>
      <c r="V297" s="203"/>
      <c r="W297" s="204"/>
      <c r="X297" s="203"/>
      <c r="Y297" s="204"/>
      <c r="Z297" s="203"/>
      <c r="AA297" s="203"/>
      <c r="AF297" s="365">
        <f t="shared" si="6"/>
        <v>0</v>
      </c>
    </row>
    <row r="298" spans="1:40" s="367" customFormat="1" ht="12.75" hidden="1">
      <c r="A298" s="366"/>
      <c r="B298" s="357"/>
      <c r="C298" s="129"/>
      <c r="D298" s="129"/>
      <c r="E298" s="129"/>
      <c r="F298" s="129"/>
      <c r="G298" s="129"/>
      <c r="H298" s="129"/>
      <c r="I298" s="129"/>
      <c r="J298" s="129"/>
      <c r="K298" s="201"/>
      <c r="L298" s="131"/>
      <c r="M298" s="131"/>
      <c r="N298" s="132"/>
      <c r="O298" s="130"/>
      <c r="P298" s="130"/>
      <c r="Q298" s="134"/>
      <c r="R298" s="134"/>
      <c r="S298" s="204"/>
      <c r="T298" s="202"/>
      <c r="U298" s="769"/>
      <c r="V298" s="203"/>
      <c r="W298" s="204"/>
      <c r="X298" s="203"/>
      <c r="Y298" s="204"/>
      <c r="Z298" s="203"/>
      <c r="AA298" s="203"/>
      <c r="AB298" s="364"/>
      <c r="AC298" s="364"/>
      <c r="AD298" s="364"/>
      <c r="AE298" s="364"/>
      <c r="AF298" s="365">
        <f t="shared" si="6"/>
        <v>0</v>
      </c>
      <c r="AG298" s="364"/>
      <c r="AH298" s="364"/>
      <c r="AI298" s="364"/>
      <c r="AJ298" s="364"/>
      <c r="AK298" s="364"/>
      <c r="AL298" s="364"/>
      <c r="AM298" s="364"/>
      <c r="AN298" s="364"/>
    </row>
    <row r="299" spans="1:32" s="364" customFormat="1" ht="12.75" hidden="1">
      <c r="A299" s="368"/>
      <c r="B299" s="358"/>
      <c r="C299" s="200"/>
      <c r="D299" s="200"/>
      <c r="E299" s="200"/>
      <c r="F299" s="200"/>
      <c r="G299" s="200"/>
      <c r="H299" s="200"/>
      <c r="I299" s="200"/>
      <c r="J299" s="200"/>
      <c r="K299" s="201"/>
      <c r="L299" s="338"/>
      <c r="M299" s="338"/>
      <c r="N299" s="337"/>
      <c r="O299" s="201"/>
      <c r="P299" s="201"/>
      <c r="Q299" s="203"/>
      <c r="R299" s="203"/>
      <c r="S299" s="204"/>
      <c r="T299" s="202"/>
      <c r="U299" s="769"/>
      <c r="V299" s="203"/>
      <c r="W299" s="204"/>
      <c r="X299" s="203"/>
      <c r="Y299" s="204"/>
      <c r="Z299" s="203"/>
      <c r="AA299" s="203"/>
      <c r="AF299" s="365">
        <f t="shared" si="6"/>
        <v>0</v>
      </c>
    </row>
    <row r="300" spans="1:32" s="364" customFormat="1" ht="12.75" hidden="1">
      <c r="A300" s="368"/>
      <c r="B300" s="358"/>
      <c r="C300" s="200"/>
      <c r="D300" s="200"/>
      <c r="E300" s="200"/>
      <c r="F300" s="200"/>
      <c r="G300" s="200"/>
      <c r="H300" s="200"/>
      <c r="I300" s="200"/>
      <c r="J300" s="200"/>
      <c r="K300" s="201"/>
      <c r="L300" s="338"/>
      <c r="M300" s="338"/>
      <c r="N300" s="337"/>
      <c r="O300" s="201"/>
      <c r="P300" s="201"/>
      <c r="Q300" s="203"/>
      <c r="R300" s="203"/>
      <c r="S300" s="204"/>
      <c r="T300" s="202"/>
      <c r="U300" s="769"/>
      <c r="V300" s="203"/>
      <c r="W300" s="204"/>
      <c r="X300" s="203"/>
      <c r="Y300" s="204"/>
      <c r="Z300" s="203"/>
      <c r="AA300" s="203"/>
      <c r="AF300" s="365">
        <f t="shared" si="6"/>
        <v>0</v>
      </c>
    </row>
    <row r="301" spans="1:32" s="364" customFormat="1" ht="12.75" hidden="1">
      <c r="A301" s="368"/>
      <c r="B301" s="358"/>
      <c r="C301" s="200"/>
      <c r="D301" s="200"/>
      <c r="E301" s="200"/>
      <c r="F301" s="200"/>
      <c r="G301" s="200"/>
      <c r="H301" s="200"/>
      <c r="I301" s="200"/>
      <c r="J301" s="200"/>
      <c r="K301" s="201"/>
      <c r="L301" s="338"/>
      <c r="M301" s="338"/>
      <c r="N301" s="337"/>
      <c r="O301" s="201"/>
      <c r="P301" s="201"/>
      <c r="Q301" s="203"/>
      <c r="R301" s="203"/>
      <c r="S301" s="204"/>
      <c r="T301" s="202"/>
      <c r="U301" s="769"/>
      <c r="V301" s="203"/>
      <c r="W301" s="204"/>
      <c r="X301" s="203"/>
      <c r="Y301" s="204"/>
      <c r="Z301" s="203"/>
      <c r="AA301" s="203"/>
      <c r="AF301" s="365">
        <f t="shared" si="6"/>
        <v>0</v>
      </c>
    </row>
    <row r="302" spans="1:32" s="364" customFormat="1" ht="12.75" hidden="1">
      <c r="A302" s="368"/>
      <c r="B302" s="358"/>
      <c r="C302" s="200"/>
      <c r="D302" s="200"/>
      <c r="E302" s="200"/>
      <c r="F302" s="200"/>
      <c r="G302" s="200"/>
      <c r="H302" s="200"/>
      <c r="I302" s="200"/>
      <c r="J302" s="200"/>
      <c r="K302" s="201"/>
      <c r="L302" s="338"/>
      <c r="M302" s="338"/>
      <c r="N302" s="337"/>
      <c r="O302" s="201"/>
      <c r="P302" s="201"/>
      <c r="Q302" s="203"/>
      <c r="R302" s="203"/>
      <c r="S302" s="204"/>
      <c r="T302" s="202"/>
      <c r="U302" s="769"/>
      <c r="V302" s="203"/>
      <c r="W302" s="204"/>
      <c r="X302" s="203"/>
      <c r="Y302" s="204"/>
      <c r="Z302" s="203"/>
      <c r="AA302" s="203"/>
      <c r="AF302" s="365">
        <f t="shared" si="6"/>
        <v>0</v>
      </c>
    </row>
    <row r="303" spans="1:32" s="364" customFormat="1" ht="12.75" hidden="1">
      <c r="A303" s="368"/>
      <c r="B303" s="358"/>
      <c r="C303" s="200"/>
      <c r="D303" s="200"/>
      <c r="E303" s="200"/>
      <c r="F303" s="200"/>
      <c r="G303" s="200"/>
      <c r="H303" s="200"/>
      <c r="I303" s="200"/>
      <c r="J303" s="200"/>
      <c r="K303" s="201"/>
      <c r="L303" s="338"/>
      <c r="M303" s="338"/>
      <c r="N303" s="337"/>
      <c r="O303" s="201"/>
      <c r="P303" s="201"/>
      <c r="Q303" s="203"/>
      <c r="R303" s="203"/>
      <c r="S303" s="204"/>
      <c r="T303" s="202"/>
      <c r="U303" s="769"/>
      <c r="V303" s="203"/>
      <c r="W303" s="204"/>
      <c r="X303" s="203"/>
      <c r="Y303" s="204"/>
      <c r="Z303" s="203"/>
      <c r="AA303" s="203"/>
      <c r="AF303" s="365">
        <f t="shared" si="6"/>
        <v>0</v>
      </c>
    </row>
    <row r="304" spans="1:32" s="364" customFormat="1" ht="12.75" hidden="1">
      <c r="A304" s="368"/>
      <c r="B304" s="358"/>
      <c r="C304" s="200"/>
      <c r="D304" s="200"/>
      <c r="E304" s="200"/>
      <c r="F304" s="200"/>
      <c r="G304" s="200"/>
      <c r="H304" s="200"/>
      <c r="I304" s="200"/>
      <c r="J304" s="200"/>
      <c r="K304" s="201"/>
      <c r="L304" s="338"/>
      <c r="M304" s="338"/>
      <c r="N304" s="337"/>
      <c r="O304" s="201"/>
      <c r="P304" s="201"/>
      <c r="Q304" s="203"/>
      <c r="R304" s="203"/>
      <c r="S304" s="204"/>
      <c r="T304" s="202"/>
      <c r="U304" s="769"/>
      <c r="V304" s="203"/>
      <c r="W304" s="204"/>
      <c r="X304" s="203"/>
      <c r="Y304" s="204"/>
      <c r="Z304" s="203"/>
      <c r="AA304" s="203"/>
      <c r="AF304" s="365">
        <f t="shared" si="6"/>
        <v>0</v>
      </c>
    </row>
    <row r="305" spans="1:32" s="364" customFormat="1" ht="12.75" hidden="1">
      <c r="A305" s="368"/>
      <c r="B305" s="358"/>
      <c r="C305" s="200"/>
      <c r="D305" s="200"/>
      <c r="E305" s="200"/>
      <c r="F305" s="200"/>
      <c r="G305" s="200"/>
      <c r="H305" s="200"/>
      <c r="I305" s="200"/>
      <c r="J305" s="200"/>
      <c r="K305" s="201"/>
      <c r="L305" s="338"/>
      <c r="M305" s="338"/>
      <c r="N305" s="337"/>
      <c r="O305" s="201"/>
      <c r="P305" s="201"/>
      <c r="Q305" s="203"/>
      <c r="R305" s="203"/>
      <c r="S305" s="204"/>
      <c r="T305" s="202"/>
      <c r="U305" s="769"/>
      <c r="V305" s="203"/>
      <c r="W305" s="204"/>
      <c r="X305" s="203"/>
      <c r="Y305" s="204"/>
      <c r="Z305" s="203"/>
      <c r="AA305" s="203"/>
      <c r="AF305" s="365">
        <f t="shared" si="6"/>
        <v>0</v>
      </c>
    </row>
    <row r="306" spans="1:32" s="364" customFormat="1" ht="12.75" hidden="1">
      <c r="A306" s="368"/>
      <c r="B306" s="358"/>
      <c r="C306" s="200"/>
      <c r="D306" s="200"/>
      <c r="E306" s="200"/>
      <c r="F306" s="200"/>
      <c r="G306" s="200"/>
      <c r="H306" s="200"/>
      <c r="I306" s="200"/>
      <c r="J306" s="200"/>
      <c r="K306" s="201"/>
      <c r="L306" s="338"/>
      <c r="M306" s="338"/>
      <c r="N306" s="337"/>
      <c r="O306" s="201"/>
      <c r="P306" s="201"/>
      <c r="Q306" s="203"/>
      <c r="R306" s="203"/>
      <c r="S306" s="204"/>
      <c r="T306" s="202"/>
      <c r="U306" s="769"/>
      <c r="V306" s="203"/>
      <c r="W306" s="204"/>
      <c r="X306" s="203"/>
      <c r="Y306" s="204"/>
      <c r="Z306" s="203"/>
      <c r="AA306" s="203"/>
      <c r="AF306" s="365">
        <f t="shared" si="6"/>
        <v>0</v>
      </c>
    </row>
    <row r="307" spans="1:32" s="364" customFormat="1" ht="12.75" hidden="1">
      <c r="A307" s="368"/>
      <c r="B307" s="358"/>
      <c r="C307" s="200"/>
      <c r="D307" s="200"/>
      <c r="E307" s="200"/>
      <c r="F307" s="200"/>
      <c r="G307" s="200"/>
      <c r="H307" s="200"/>
      <c r="I307" s="200"/>
      <c r="J307" s="200"/>
      <c r="K307" s="201"/>
      <c r="L307" s="338"/>
      <c r="M307" s="338"/>
      <c r="N307" s="337"/>
      <c r="O307" s="201"/>
      <c r="P307" s="201"/>
      <c r="Q307" s="203"/>
      <c r="R307" s="203"/>
      <c r="S307" s="204"/>
      <c r="T307" s="202"/>
      <c r="U307" s="769"/>
      <c r="V307" s="203"/>
      <c r="W307" s="204"/>
      <c r="X307" s="203"/>
      <c r="Y307" s="204"/>
      <c r="Z307" s="203"/>
      <c r="AA307" s="203"/>
      <c r="AF307" s="365">
        <f t="shared" si="6"/>
        <v>0</v>
      </c>
    </row>
    <row r="308" spans="1:32" s="364" customFormat="1" ht="12.75" hidden="1">
      <c r="A308" s="368"/>
      <c r="B308" s="358"/>
      <c r="C308" s="200"/>
      <c r="D308" s="200"/>
      <c r="E308" s="200"/>
      <c r="F308" s="200"/>
      <c r="G308" s="200"/>
      <c r="H308" s="200"/>
      <c r="I308" s="200"/>
      <c r="J308" s="200"/>
      <c r="K308" s="201"/>
      <c r="L308" s="338"/>
      <c r="M308" s="338"/>
      <c r="N308" s="337"/>
      <c r="O308" s="201"/>
      <c r="P308" s="201"/>
      <c r="Q308" s="203"/>
      <c r="R308" s="203"/>
      <c r="S308" s="204"/>
      <c r="T308" s="202"/>
      <c r="U308" s="769"/>
      <c r="V308" s="203"/>
      <c r="W308" s="204"/>
      <c r="X308" s="203"/>
      <c r="Y308" s="204"/>
      <c r="Z308" s="203"/>
      <c r="AA308" s="203"/>
      <c r="AF308" s="365">
        <f t="shared" si="6"/>
        <v>0</v>
      </c>
    </row>
    <row r="309" spans="1:32" s="364" customFormat="1" ht="12.75" hidden="1">
      <c r="A309" s="368"/>
      <c r="B309" s="358"/>
      <c r="C309" s="200"/>
      <c r="D309" s="200"/>
      <c r="E309" s="200"/>
      <c r="F309" s="200"/>
      <c r="G309" s="200"/>
      <c r="H309" s="200"/>
      <c r="I309" s="200"/>
      <c r="J309" s="200"/>
      <c r="K309" s="201"/>
      <c r="L309" s="338"/>
      <c r="M309" s="338"/>
      <c r="N309" s="337"/>
      <c r="O309" s="201"/>
      <c r="P309" s="201"/>
      <c r="Q309" s="203"/>
      <c r="R309" s="203"/>
      <c r="S309" s="204"/>
      <c r="T309" s="202"/>
      <c r="U309" s="769"/>
      <c r="V309" s="203"/>
      <c r="W309" s="204"/>
      <c r="X309" s="203"/>
      <c r="Y309" s="204"/>
      <c r="Z309" s="203"/>
      <c r="AA309" s="203"/>
      <c r="AF309" s="365">
        <f t="shared" si="6"/>
        <v>0</v>
      </c>
    </row>
    <row r="310" spans="1:32" s="364" customFormat="1" ht="12.75" hidden="1">
      <c r="A310" s="368"/>
      <c r="B310" s="358"/>
      <c r="C310" s="200"/>
      <c r="D310" s="200"/>
      <c r="E310" s="200"/>
      <c r="F310" s="200"/>
      <c r="G310" s="200"/>
      <c r="H310" s="200"/>
      <c r="I310" s="200"/>
      <c r="J310" s="200"/>
      <c r="K310" s="201"/>
      <c r="L310" s="338"/>
      <c r="M310" s="338"/>
      <c r="N310" s="337"/>
      <c r="O310" s="201"/>
      <c r="P310" s="201"/>
      <c r="Q310" s="203"/>
      <c r="R310" s="203"/>
      <c r="S310" s="204"/>
      <c r="T310" s="202"/>
      <c r="U310" s="769"/>
      <c r="V310" s="203"/>
      <c r="W310" s="204"/>
      <c r="X310" s="203"/>
      <c r="Y310" s="204"/>
      <c r="Z310" s="203"/>
      <c r="AA310" s="203"/>
      <c r="AF310" s="365">
        <f t="shared" si="6"/>
        <v>0</v>
      </c>
    </row>
    <row r="311" spans="1:32" s="364" customFormat="1" ht="12.75" hidden="1">
      <c r="A311" s="368"/>
      <c r="B311" s="358"/>
      <c r="C311" s="200"/>
      <c r="D311" s="200"/>
      <c r="E311" s="200"/>
      <c r="F311" s="200"/>
      <c r="G311" s="200"/>
      <c r="H311" s="200"/>
      <c r="I311" s="200"/>
      <c r="J311" s="200"/>
      <c r="K311" s="201"/>
      <c r="L311" s="338"/>
      <c r="M311" s="338"/>
      <c r="N311" s="337"/>
      <c r="O311" s="201"/>
      <c r="P311" s="201"/>
      <c r="Q311" s="203"/>
      <c r="R311" s="203"/>
      <c r="S311" s="204"/>
      <c r="T311" s="202"/>
      <c r="U311" s="769"/>
      <c r="V311" s="203"/>
      <c r="W311" s="204"/>
      <c r="X311" s="203"/>
      <c r="Y311" s="204"/>
      <c r="Z311" s="203"/>
      <c r="AA311" s="203"/>
      <c r="AF311" s="365">
        <f t="shared" si="6"/>
        <v>0</v>
      </c>
    </row>
    <row r="312" spans="1:32" s="364" customFormat="1" ht="12.75" hidden="1">
      <c r="A312" s="368"/>
      <c r="B312" s="358"/>
      <c r="C312" s="200"/>
      <c r="D312" s="200"/>
      <c r="E312" s="200"/>
      <c r="F312" s="200"/>
      <c r="G312" s="200"/>
      <c r="H312" s="200"/>
      <c r="I312" s="200"/>
      <c r="J312" s="200"/>
      <c r="K312" s="201"/>
      <c r="L312" s="338"/>
      <c r="M312" s="338"/>
      <c r="N312" s="337"/>
      <c r="O312" s="201"/>
      <c r="P312" s="201"/>
      <c r="Q312" s="203"/>
      <c r="R312" s="203"/>
      <c r="S312" s="204"/>
      <c r="T312" s="202"/>
      <c r="U312" s="769"/>
      <c r="V312" s="203"/>
      <c r="W312" s="204"/>
      <c r="X312" s="203"/>
      <c r="Y312" s="204"/>
      <c r="Z312" s="203"/>
      <c r="AA312" s="203"/>
      <c r="AF312" s="365">
        <f t="shared" si="6"/>
        <v>0</v>
      </c>
    </row>
    <row r="313" spans="1:32" s="364" customFormat="1" ht="12.75" hidden="1">
      <c r="A313" s="368"/>
      <c r="B313" s="358"/>
      <c r="C313" s="200"/>
      <c r="D313" s="200"/>
      <c r="E313" s="200"/>
      <c r="F313" s="200"/>
      <c r="G313" s="200"/>
      <c r="H313" s="200"/>
      <c r="I313" s="200"/>
      <c r="J313" s="200"/>
      <c r="K313" s="201"/>
      <c r="L313" s="338"/>
      <c r="M313" s="338"/>
      <c r="N313" s="337"/>
      <c r="O313" s="201"/>
      <c r="P313" s="201"/>
      <c r="Q313" s="203"/>
      <c r="R313" s="203"/>
      <c r="S313" s="204"/>
      <c r="T313" s="202"/>
      <c r="U313" s="769"/>
      <c r="V313" s="203"/>
      <c r="W313" s="204"/>
      <c r="X313" s="203"/>
      <c r="Y313" s="204"/>
      <c r="Z313" s="203"/>
      <c r="AA313" s="203"/>
      <c r="AF313" s="365">
        <f t="shared" si="6"/>
        <v>0</v>
      </c>
    </row>
    <row r="314" spans="1:32" s="364" customFormat="1" ht="12.75" hidden="1">
      <c r="A314" s="368"/>
      <c r="B314" s="358"/>
      <c r="C314" s="200"/>
      <c r="D314" s="200"/>
      <c r="E314" s="200"/>
      <c r="F314" s="200"/>
      <c r="G314" s="200"/>
      <c r="H314" s="200"/>
      <c r="I314" s="200"/>
      <c r="J314" s="200"/>
      <c r="K314" s="201"/>
      <c r="L314" s="338"/>
      <c r="M314" s="338"/>
      <c r="N314" s="337"/>
      <c r="O314" s="201"/>
      <c r="P314" s="201"/>
      <c r="Q314" s="203"/>
      <c r="R314" s="203"/>
      <c r="S314" s="204"/>
      <c r="T314" s="202"/>
      <c r="U314" s="769"/>
      <c r="V314" s="203"/>
      <c r="W314" s="204"/>
      <c r="X314" s="203"/>
      <c r="Y314" s="204"/>
      <c r="Z314" s="203"/>
      <c r="AA314" s="203"/>
      <c r="AF314" s="365">
        <f t="shared" si="6"/>
        <v>0</v>
      </c>
    </row>
    <row r="315" spans="1:32" s="364" customFormat="1" ht="12.75" hidden="1">
      <c r="A315" s="368"/>
      <c r="B315" s="358"/>
      <c r="C315" s="200"/>
      <c r="D315" s="200"/>
      <c r="E315" s="200"/>
      <c r="F315" s="200"/>
      <c r="G315" s="200"/>
      <c r="H315" s="200"/>
      <c r="I315" s="200"/>
      <c r="J315" s="200"/>
      <c r="K315" s="201"/>
      <c r="L315" s="338"/>
      <c r="M315" s="338"/>
      <c r="N315" s="337"/>
      <c r="O315" s="201"/>
      <c r="P315" s="201"/>
      <c r="Q315" s="203"/>
      <c r="R315" s="203"/>
      <c r="S315" s="204"/>
      <c r="T315" s="202"/>
      <c r="U315" s="769"/>
      <c r="V315" s="203"/>
      <c r="W315" s="204"/>
      <c r="X315" s="203"/>
      <c r="Y315" s="204"/>
      <c r="Z315" s="203"/>
      <c r="AA315" s="203"/>
      <c r="AF315" s="365">
        <f t="shared" si="6"/>
        <v>0</v>
      </c>
    </row>
    <row r="316" spans="1:32" s="364" customFormat="1" ht="12.75" hidden="1">
      <c r="A316" s="368"/>
      <c r="B316" s="358"/>
      <c r="C316" s="200"/>
      <c r="D316" s="200"/>
      <c r="E316" s="200"/>
      <c r="F316" s="200"/>
      <c r="G316" s="200"/>
      <c r="H316" s="200"/>
      <c r="I316" s="200"/>
      <c r="J316" s="200"/>
      <c r="K316" s="201"/>
      <c r="L316" s="338"/>
      <c r="M316" s="338"/>
      <c r="N316" s="337"/>
      <c r="O316" s="201"/>
      <c r="P316" s="201"/>
      <c r="Q316" s="203"/>
      <c r="R316" s="203"/>
      <c r="S316" s="204"/>
      <c r="T316" s="202"/>
      <c r="U316" s="769"/>
      <c r="V316" s="203"/>
      <c r="W316" s="204"/>
      <c r="X316" s="203"/>
      <c r="Y316" s="204"/>
      <c r="Z316" s="203"/>
      <c r="AA316" s="203"/>
      <c r="AF316" s="365">
        <f t="shared" si="6"/>
        <v>0</v>
      </c>
    </row>
    <row r="317" spans="1:32" s="364" customFormat="1" ht="12.75" hidden="1">
      <c r="A317" s="368"/>
      <c r="B317" s="358"/>
      <c r="C317" s="200"/>
      <c r="D317" s="200"/>
      <c r="E317" s="200"/>
      <c r="F317" s="200"/>
      <c r="G317" s="200"/>
      <c r="H317" s="200"/>
      <c r="I317" s="200"/>
      <c r="J317" s="200"/>
      <c r="K317" s="201"/>
      <c r="L317" s="338"/>
      <c r="M317" s="338"/>
      <c r="N317" s="337"/>
      <c r="O317" s="201"/>
      <c r="P317" s="201"/>
      <c r="Q317" s="203"/>
      <c r="R317" s="203"/>
      <c r="S317" s="204"/>
      <c r="T317" s="202"/>
      <c r="U317" s="769"/>
      <c r="V317" s="203"/>
      <c r="W317" s="204"/>
      <c r="X317" s="203"/>
      <c r="Y317" s="204"/>
      <c r="Z317" s="203"/>
      <c r="AA317" s="203"/>
      <c r="AF317" s="365">
        <f t="shared" si="6"/>
        <v>0</v>
      </c>
    </row>
    <row r="318" spans="1:32" s="364" customFormat="1" ht="12.75" hidden="1">
      <c r="A318" s="368"/>
      <c r="B318" s="358"/>
      <c r="C318" s="200"/>
      <c r="D318" s="200"/>
      <c r="E318" s="200"/>
      <c r="F318" s="200"/>
      <c r="G318" s="200"/>
      <c r="H318" s="200"/>
      <c r="I318" s="200"/>
      <c r="J318" s="200"/>
      <c r="K318" s="201"/>
      <c r="L318" s="338"/>
      <c r="M318" s="338"/>
      <c r="N318" s="337"/>
      <c r="O318" s="201"/>
      <c r="P318" s="201"/>
      <c r="Q318" s="203"/>
      <c r="R318" s="203"/>
      <c r="S318" s="204"/>
      <c r="T318" s="202"/>
      <c r="U318" s="769"/>
      <c r="V318" s="203"/>
      <c r="W318" s="204"/>
      <c r="X318" s="203"/>
      <c r="Y318" s="204"/>
      <c r="Z318" s="203"/>
      <c r="AA318" s="203"/>
      <c r="AF318" s="365">
        <f t="shared" si="6"/>
        <v>0</v>
      </c>
    </row>
    <row r="319" spans="1:32" s="364" customFormat="1" ht="12.75" hidden="1">
      <c r="A319" s="368"/>
      <c r="B319" s="358"/>
      <c r="C319" s="200"/>
      <c r="D319" s="200"/>
      <c r="E319" s="200"/>
      <c r="F319" s="200"/>
      <c r="G319" s="200"/>
      <c r="H319" s="200"/>
      <c r="I319" s="200"/>
      <c r="J319" s="200"/>
      <c r="K319" s="201"/>
      <c r="L319" s="338"/>
      <c r="M319" s="338"/>
      <c r="N319" s="337"/>
      <c r="O319" s="201"/>
      <c r="P319" s="201"/>
      <c r="Q319" s="203"/>
      <c r="R319" s="203"/>
      <c r="S319" s="204"/>
      <c r="T319" s="202"/>
      <c r="U319" s="769"/>
      <c r="V319" s="203"/>
      <c r="W319" s="204"/>
      <c r="X319" s="203"/>
      <c r="Y319" s="204"/>
      <c r="Z319" s="203"/>
      <c r="AA319" s="203"/>
      <c r="AF319" s="365">
        <f t="shared" si="6"/>
        <v>0</v>
      </c>
    </row>
    <row r="320" spans="1:32" s="364" customFormat="1" ht="12.75" hidden="1">
      <c r="A320" s="368"/>
      <c r="B320" s="358"/>
      <c r="C320" s="200"/>
      <c r="D320" s="200"/>
      <c r="E320" s="200"/>
      <c r="F320" s="200"/>
      <c r="G320" s="200"/>
      <c r="H320" s="200"/>
      <c r="I320" s="200"/>
      <c r="J320" s="200"/>
      <c r="K320" s="201"/>
      <c r="L320" s="338"/>
      <c r="M320" s="338"/>
      <c r="N320" s="337"/>
      <c r="O320" s="201"/>
      <c r="P320" s="201"/>
      <c r="Q320" s="203"/>
      <c r="R320" s="203"/>
      <c r="S320" s="204"/>
      <c r="T320" s="202"/>
      <c r="U320" s="769"/>
      <c r="V320" s="203"/>
      <c r="W320" s="204"/>
      <c r="X320" s="203"/>
      <c r="Y320" s="204"/>
      <c r="Z320" s="203"/>
      <c r="AA320" s="203"/>
      <c r="AF320" s="365">
        <f t="shared" si="6"/>
        <v>0</v>
      </c>
    </row>
    <row r="321" spans="1:32" s="364" customFormat="1" ht="12.75" hidden="1">
      <c r="A321" s="368"/>
      <c r="B321" s="358"/>
      <c r="C321" s="200"/>
      <c r="D321" s="200"/>
      <c r="E321" s="200"/>
      <c r="F321" s="200"/>
      <c r="G321" s="200"/>
      <c r="H321" s="200"/>
      <c r="I321" s="200"/>
      <c r="J321" s="200"/>
      <c r="K321" s="201"/>
      <c r="L321" s="338"/>
      <c r="M321" s="338"/>
      <c r="N321" s="337"/>
      <c r="O321" s="201"/>
      <c r="P321" s="201"/>
      <c r="Q321" s="203"/>
      <c r="R321" s="203"/>
      <c r="S321" s="204"/>
      <c r="T321" s="202"/>
      <c r="U321" s="769"/>
      <c r="V321" s="203"/>
      <c r="W321" s="204"/>
      <c r="X321" s="203"/>
      <c r="Y321" s="204"/>
      <c r="Z321" s="203"/>
      <c r="AA321" s="203"/>
      <c r="AF321" s="365">
        <f t="shared" si="6"/>
        <v>0</v>
      </c>
    </row>
    <row r="322" spans="1:32" s="364" customFormat="1" ht="12.75" hidden="1">
      <c r="A322" s="368"/>
      <c r="B322" s="358"/>
      <c r="C322" s="200"/>
      <c r="D322" s="200"/>
      <c r="E322" s="200"/>
      <c r="F322" s="200"/>
      <c r="G322" s="200"/>
      <c r="H322" s="200"/>
      <c r="I322" s="200"/>
      <c r="J322" s="200"/>
      <c r="K322" s="201"/>
      <c r="L322" s="338"/>
      <c r="M322" s="338"/>
      <c r="N322" s="337"/>
      <c r="O322" s="201"/>
      <c r="P322" s="201"/>
      <c r="Q322" s="203"/>
      <c r="R322" s="203"/>
      <c r="S322" s="204"/>
      <c r="T322" s="202"/>
      <c r="U322" s="769"/>
      <c r="V322" s="203"/>
      <c r="W322" s="204"/>
      <c r="X322" s="203"/>
      <c r="Y322" s="204"/>
      <c r="Z322" s="203"/>
      <c r="AA322" s="203"/>
      <c r="AF322" s="365">
        <f t="shared" si="6"/>
        <v>0</v>
      </c>
    </row>
    <row r="323" spans="1:32" s="364" customFormat="1" ht="12.75" hidden="1">
      <c r="A323" s="368"/>
      <c r="B323" s="358"/>
      <c r="C323" s="200"/>
      <c r="D323" s="200"/>
      <c r="E323" s="200"/>
      <c r="F323" s="200"/>
      <c r="G323" s="200"/>
      <c r="H323" s="200"/>
      <c r="I323" s="200"/>
      <c r="J323" s="200"/>
      <c r="K323" s="201"/>
      <c r="L323" s="338"/>
      <c r="M323" s="338"/>
      <c r="N323" s="337"/>
      <c r="O323" s="201"/>
      <c r="P323" s="201"/>
      <c r="Q323" s="203"/>
      <c r="R323" s="203"/>
      <c r="S323" s="204"/>
      <c r="T323" s="202"/>
      <c r="U323" s="769"/>
      <c r="V323" s="203"/>
      <c r="W323" s="204"/>
      <c r="X323" s="203"/>
      <c r="Y323" s="204"/>
      <c r="Z323" s="203"/>
      <c r="AA323" s="203"/>
      <c r="AF323" s="365">
        <f t="shared" si="6"/>
        <v>0</v>
      </c>
    </row>
    <row r="324" spans="1:32" s="364" customFormat="1" ht="12.75" hidden="1">
      <c r="A324" s="368"/>
      <c r="B324" s="358"/>
      <c r="C324" s="200"/>
      <c r="D324" s="200"/>
      <c r="E324" s="200"/>
      <c r="F324" s="200"/>
      <c r="G324" s="200"/>
      <c r="H324" s="200"/>
      <c r="I324" s="200"/>
      <c r="J324" s="200"/>
      <c r="K324" s="201"/>
      <c r="L324" s="338"/>
      <c r="M324" s="338"/>
      <c r="N324" s="337"/>
      <c r="O324" s="201"/>
      <c r="P324" s="201"/>
      <c r="Q324" s="203"/>
      <c r="R324" s="203"/>
      <c r="S324" s="204"/>
      <c r="T324" s="202"/>
      <c r="U324" s="769"/>
      <c r="V324" s="203"/>
      <c r="W324" s="204"/>
      <c r="X324" s="203"/>
      <c r="Y324" s="204"/>
      <c r="Z324" s="203"/>
      <c r="AA324" s="203"/>
      <c r="AF324" s="365">
        <f t="shared" si="6"/>
        <v>0</v>
      </c>
    </row>
    <row r="325" spans="1:32" s="364" customFormat="1" ht="12.75" hidden="1">
      <c r="A325" s="368"/>
      <c r="B325" s="358"/>
      <c r="C325" s="200"/>
      <c r="D325" s="200"/>
      <c r="E325" s="200"/>
      <c r="F325" s="200"/>
      <c r="G325" s="200"/>
      <c r="H325" s="200"/>
      <c r="I325" s="200"/>
      <c r="J325" s="200"/>
      <c r="K325" s="201"/>
      <c r="L325" s="338"/>
      <c r="M325" s="338"/>
      <c r="N325" s="337"/>
      <c r="O325" s="201"/>
      <c r="P325" s="201"/>
      <c r="Q325" s="203"/>
      <c r="R325" s="203"/>
      <c r="S325" s="204"/>
      <c r="T325" s="202"/>
      <c r="U325" s="769"/>
      <c r="V325" s="203"/>
      <c r="W325" s="204"/>
      <c r="X325" s="203"/>
      <c r="Y325" s="204"/>
      <c r="Z325" s="203"/>
      <c r="AA325" s="203"/>
      <c r="AF325" s="365">
        <f t="shared" si="6"/>
        <v>0</v>
      </c>
    </row>
    <row r="326" spans="1:32" s="364" customFormat="1" ht="12.75" hidden="1">
      <c r="A326" s="368"/>
      <c r="B326" s="358"/>
      <c r="C326" s="200"/>
      <c r="D326" s="200"/>
      <c r="E326" s="200"/>
      <c r="F326" s="200"/>
      <c r="G326" s="200"/>
      <c r="H326" s="200"/>
      <c r="I326" s="200"/>
      <c r="J326" s="200"/>
      <c r="K326" s="201"/>
      <c r="L326" s="338"/>
      <c r="M326" s="338"/>
      <c r="N326" s="337"/>
      <c r="O326" s="201"/>
      <c r="P326" s="201"/>
      <c r="Q326" s="203"/>
      <c r="R326" s="203"/>
      <c r="S326" s="204"/>
      <c r="T326" s="202"/>
      <c r="U326" s="769"/>
      <c r="V326" s="203"/>
      <c r="W326" s="204"/>
      <c r="X326" s="203"/>
      <c r="Y326" s="204"/>
      <c r="Z326" s="203"/>
      <c r="AA326" s="203"/>
      <c r="AF326" s="365">
        <f t="shared" si="6"/>
        <v>0</v>
      </c>
    </row>
    <row r="327" spans="1:32" s="364" customFormat="1" ht="12.75" hidden="1">
      <c r="A327" s="368"/>
      <c r="B327" s="358"/>
      <c r="C327" s="200"/>
      <c r="D327" s="200"/>
      <c r="E327" s="200"/>
      <c r="F327" s="200"/>
      <c r="G327" s="200"/>
      <c r="H327" s="200"/>
      <c r="I327" s="200"/>
      <c r="J327" s="200"/>
      <c r="K327" s="201"/>
      <c r="L327" s="338"/>
      <c r="M327" s="338"/>
      <c r="N327" s="337"/>
      <c r="O327" s="201"/>
      <c r="P327" s="201"/>
      <c r="Q327" s="203"/>
      <c r="R327" s="203"/>
      <c r="S327" s="204"/>
      <c r="T327" s="202"/>
      <c r="U327" s="769"/>
      <c r="V327" s="203"/>
      <c r="W327" s="204"/>
      <c r="X327" s="203"/>
      <c r="Y327" s="204"/>
      <c r="Z327" s="203"/>
      <c r="AA327" s="203"/>
      <c r="AF327" s="365">
        <f t="shared" si="6"/>
        <v>0</v>
      </c>
    </row>
    <row r="328" spans="1:32" s="364" customFormat="1" ht="12.75" hidden="1">
      <c r="A328" s="368"/>
      <c r="B328" s="358"/>
      <c r="C328" s="200"/>
      <c r="D328" s="200"/>
      <c r="E328" s="200"/>
      <c r="F328" s="200"/>
      <c r="G328" s="200"/>
      <c r="H328" s="200"/>
      <c r="I328" s="200"/>
      <c r="J328" s="200"/>
      <c r="K328" s="201"/>
      <c r="L328" s="338"/>
      <c r="M328" s="338"/>
      <c r="N328" s="337"/>
      <c r="O328" s="201"/>
      <c r="P328" s="201"/>
      <c r="Q328" s="203"/>
      <c r="R328" s="203"/>
      <c r="S328" s="204"/>
      <c r="T328" s="202"/>
      <c r="U328" s="769"/>
      <c r="V328" s="203"/>
      <c r="W328" s="204"/>
      <c r="X328" s="203"/>
      <c r="Y328" s="204"/>
      <c r="Z328" s="203"/>
      <c r="AA328" s="203"/>
      <c r="AF328" s="365">
        <f t="shared" si="6"/>
        <v>0</v>
      </c>
    </row>
    <row r="329" spans="1:32" s="364" customFormat="1" ht="12.75" hidden="1">
      <c r="A329" s="368"/>
      <c r="B329" s="358"/>
      <c r="C329" s="200"/>
      <c r="D329" s="200"/>
      <c r="E329" s="200"/>
      <c r="F329" s="200"/>
      <c r="G329" s="200"/>
      <c r="H329" s="200"/>
      <c r="I329" s="200"/>
      <c r="J329" s="200"/>
      <c r="K329" s="201"/>
      <c r="L329" s="338"/>
      <c r="M329" s="338"/>
      <c r="N329" s="337"/>
      <c r="O329" s="201"/>
      <c r="P329" s="201"/>
      <c r="Q329" s="203"/>
      <c r="R329" s="203"/>
      <c r="S329" s="204"/>
      <c r="T329" s="202"/>
      <c r="U329" s="769"/>
      <c r="V329" s="203"/>
      <c r="W329" s="204"/>
      <c r="X329" s="203"/>
      <c r="Y329" s="204"/>
      <c r="Z329" s="203"/>
      <c r="AA329" s="203"/>
      <c r="AF329" s="365">
        <f t="shared" si="6"/>
        <v>0</v>
      </c>
    </row>
    <row r="330" spans="1:32" s="364" customFormat="1" ht="12.75" hidden="1">
      <c r="A330" s="368"/>
      <c r="B330" s="358"/>
      <c r="C330" s="200"/>
      <c r="D330" s="200"/>
      <c r="E330" s="200"/>
      <c r="F330" s="200"/>
      <c r="G330" s="200"/>
      <c r="H330" s="200"/>
      <c r="I330" s="200"/>
      <c r="J330" s="200"/>
      <c r="K330" s="201"/>
      <c r="L330" s="338"/>
      <c r="M330" s="338"/>
      <c r="N330" s="337"/>
      <c r="O330" s="201"/>
      <c r="P330" s="201"/>
      <c r="Q330" s="203"/>
      <c r="R330" s="203"/>
      <c r="S330" s="204"/>
      <c r="T330" s="202"/>
      <c r="U330" s="769"/>
      <c r="V330" s="203"/>
      <c r="W330" s="204"/>
      <c r="X330" s="203"/>
      <c r="Y330" s="204"/>
      <c r="Z330" s="203"/>
      <c r="AA330" s="203"/>
      <c r="AF330" s="365">
        <f t="shared" si="6"/>
        <v>0</v>
      </c>
    </row>
    <row r="331" spans="1:32" s="364" customFormat="1" ht="12.75" hidden="1">
      <c r="A331" s="368"/>
      <c r="B331" s="358"/>
      <c r="C331" s="200"/>
      <c r="D331" s="200"/>
      <c r="E331" s="200"/>
      <c r="F331" s="200"/>
      <c r="G331" s="200"/>
      <c r="H331" s="200"/>
      <c r="I331" s="200"/>
      <c r="J331" s="200"/>
      <c r="K331" s="201"/>
      <c r="L331" s="338"/>
      <c r="M331" s="338"/>
      <c r="N331" s="337"/>
      <c r="O331" s="201"/>
      <c r="P331" s="201"/>
      <c r="Q331" s="203"/>
      <c r="R331" s="203"/>
      <c r="S331" s="204"/>
      <c r="T331" s="202"/>
      <c r="U331" s="769"/>
      <c r="V331" s="203"/>
      <c r="W331" s="204"/>
      <c r="X331" s="203"/>
      <c r="Y331" s="204"/>
      <c r="Z331" s="203"/>
      <c r="AA331" s="203"/>
      <c r="AF331" s="365">
        <f t="shared" si="6"/>
        <v>0</v>
      </c>
    </row>
    <row r="332" spans="1:32" s="364" customFormat="1" ht="12.75" hidden="1">
      <c r="A332" s="368"/>
      <c r="B332" s="358"/>
      <c r="C332" s="200"/>
      <c r="D332" s="200"/>
      <c r="E332" s="200"/>
      <c r="F332" s="200"/>
      <c r="G332" s="200"/>
      <c r="H332" s="200"/>
      <c r="I332" s="200"/>
      <c r="J332" s="200"/>
      <c r="K332" s="201"/>
      <c r="L332" s="338"/>
      <c r="M332" s="338"/>
      <c r="N332" s="337"/>
      <c r="O332" s="201"/>
      <c r="P332" s="201"/>
      <c r="Q332" s="203"/>
      <c r="R332" s="203"/>
      <c r="S332" s="204"/>
      <c r="T332" s="202"/>
      <c r="U332" s="769"/>
      <c r="V332" s="203"/>
      <c r="W332" s="204"/>
      <c r="X332" s="203"/>
      <c r="Y332" s="204"/>
      <c r="Z332" s="203"/>
      <c r="AA332" s="203"/>
      <c r="AF332" s="365">
        <f t="shared" si="6"/>
        <v>0</v>
      </c>
    </row>
    <row r="333" spans="1:32" s="364" customFormat="1" ht="12.75" hidden="1">
      <c r="A333" s="368"/>
      <c r="B333" s="358"/>
      <c r="C333" s="200"/>
      <c r="D333" s="200"/>
      <c r="E333" s="200"/>
      <c r="F333" s="200"/>
      <c r="G333" s="200"/>
      <c r="H333" s="200"/>
      <c r="I333" s="200"/>
      <c r="J333" s="200"/>
      <c r="K333" s="201"/>
      <c r="L333" s="338"/>
      <c r="M333" s="338"/>
      <c r="N333" s="337"/>
      <c r="O333" s="201"/>
      <c r="P333" s="201"/>
      <c r="Q333" s="203"/>
      <c r="R333" s="203"/>
      <c r="S333" s="204"/>
      <c r="T333" s="202"/>
      <c r="U333" s="769"/>
      <c r="V333" s="203"/>
      <c r="W333" s="204"/>
      <c r="X333" s="203"/>
      <c r="Y333" s="204"/>
      <c r="Z333" s="203"/>
      <c r="AA333" s="203"/>
      <c r="AF333" s="365">
        <f t="shared" si="6"/>
        <v>0</v>
      </c>
    </row>
    <row r="334" spans="1:32" s="364" customFormat="1" ht="12.75" hidden="1">
      <c r="A334" s="368"/>
      <c r="B334" s="358"/>
      <c r="C334" s="200"/>
      <c r="D334" s="200"/>
      <c r="E334" s="200"/>
      <c r="F334" s="200"/>
      <c r="G334" s="200"/>
      <c r="H334" s="200"/>
      <c r="I334" s="200"/>
      <c r="J334" s="200"/>
      <c r="K334" s="201"/>
      <c r="L334" s="338"/>
      <c r="M334" s="338"/>
      <c r="N334" s="337"/>
      <c r="O334" s="201"/>
      <c r="P334" s="201"/>
      <c r="Q334" s="203"/>
      <c r="R334" s="203"/>
      <c r="S334" s="204"/>
      <c r="T334" s="202"/>
      <c r="U334" s="769"/>
      <c r="V334" s="203"/>
      <c r="W334" s="204"/>
      <c r="X334" s="203"/>
      <c r="Y334" s="204"/>
      <c r="Z334" s="203"/>
      <c r="AA334" s="203"/>
      <c r="AF334" s="365">
        <f t="shared" si="6"/>
        <v>0</v>
      </c>
    </row>
    <row r="335" spans="1:32" s="364" customFormat="1" ht="12.75" hidden="1">
      <c r="A335" s="368"/>
      <c r="B335" s="358"/>
      <c r="C335" s="200"/>
      <c r="D335" s="200"/>
      <c r="E335" s="200"/>
      <c r="F335" s="200"/>
      <c r="G335" s="200"/>
      <c r="H335" s="200"/>
      <c r="I335" s="200"/>
      <c r="J335" s="200"/>
      <c r="K335" s="201"/>
      <c r="L335" s="338"/>
      <c r="M335" s="338"/>
      <c r="N335" s="337"/>
      <c r="O335" s="201"/>
      <c r="P335" s="201"/>
      <c r="Q335" s="203"/>
      <c r="R335" s="203"/>
      <c r="S335" s="204"/>
      <c r="T335" s="202"/>
      <c r="U335" s="769"/>
      <c r="V335" s="203"/>
      <c r="W335" s="204"/>
      <c r="X335" s="203"/>
      <c r="Y335" s="204"/>
      <c r="Z335" s="203"/>
      <c r="AA335" s="203"/>
      <c r="AF335" s="365">
        <f t="shared" si="6"/>
        <v>0</v>
      </c>
    </row>
    <row r="336" spans="1:32" s="364" customFormat="1" ht="12.75" hidden="1">
      <c r="A336" s="368"/>
      <c r="B336" s="358"/>
      <c r="C336" s="200"/>
      <c r="D336" s="200"/>
      <c r="E336" s="200"/>
      <c r="F336" s="200"/>
      <c r="G336" s="200"/>
      <c r="H336" s="200"/>
      <c r="I336" s="200"/>
      <c r="J336" s="200"/>
      <c r="K336" s="201"/>
      <c r="L336" s="338"/>
      <c r="M336" s="338"/>
      <c r="N336" s="337"/>
      <c r="O336" s="201"/>
      <c r="P336" s="201"/>
      <c r="Q336" s="203"/>
      <c r="R336" s="203"/>
      <c r="S336" s="204"/>
      <c r="T336" s="202"/>
      <c r="U336" s="769"/>
      <c r="V336" s="203"/>
      <c r="W336" s="204"/>
      <c r="X336" s="203"/>
      <c r="Y336" s="204"/>
      <c r="Z336" s="203"/>
      <c r="AA336" s="203"/>
      <c r="AF336" s="365">
        <f t="shared" si="6"/>
        <v>0</v>
      </c>
    </row>
    <row r="337" spans="1:32" s="364" customFormat="1" ht="12.75" hidden="1">
      <c r="A337" s="368"/>
      <c r="B337" s="358"/>
      <c r="C337" s="200"/>
      <c r="D337" s="200"/>
      <c r="E337" s="200"/>
      <c r="F337" s="200"/>
      <c r="G337" s="200"/>
      <c r="H337" s="200"/>
      <c r="I337" s="200"/>
      <c r="J337" s="200"/>
      <c r="K337" s="201"/>
      <c r="L337" s="338"/>
      <c r="M337" s="338"/>
      <c r="N337" s="337"/>
      <c r="O337" s="201"/>
      <c r="P337" s="201"/>
      <c r="Q337" s="203"/>
      <c r="R337" s="203"/>
      <c r="S337" s="204"/>
      <c r="T337" s="202"/>
      <c r="U337" s="769"/>
      <c r="V337" s="203"/>
      <c r="W337" s="204"/>
      <c r="X337" s="203"/>
      <c r="Y337" s="204"/>
      <c r="Z337" s="203"/>
      <c r="AA337" s="203"/>
      <c r="AF337" s="365">
        <f t="shared" si="6"/>
        <v>0</v>
      </c>
    </row>
    <row r="338" spans="1:32" s="364" customFormat="1" ht="12.75" hidden="1">
      <c r="A338" s="368"/>
      <c r="B338" s="358"/>
      <c r="C338" s="200"/>
      <c r="D338" s="200"/>
      <c r="E338" s="200"/>
      <c r="F338" s="200"/>
      <c r="G338" s="200"/>
      <c r="H338" s="200"/>
      <c r="I338" s="200"/>
      <c r="J338" s="200"/>
      <c r="K338" s="201"/>
      <c r="L338" s="338"/>
      <c r="M338" s="338"/>
      <c r="N338" s="337"/>
      <c r="O338" s="201"/>
      <c r="P338" s="201"/>
      <c r="Q338" s="203"/>
      <c r="R338" s="203"/>
      <c r="S338" s="204"/>
      <c r="T338" s="202"/>
      <c r="U338" s="769"/>
      <c r="V338" s="203"/>
      <c r="W338" s="204"/>
      <c r="X338" s="203"/>
      <c r="Y338" s="204"/>
      <c r="Z338" s="203"/>
      <c r="AA338" s="203"/>
      <c r="AF338" s="365">
        <f t="shared" si="6"/>
        <v>0</v>
      </c>
    </row>
    <row r="339" spans="1:32" s="364" customFormat="1" ht="12.75" hidden="1">
      <c r="A339" s="368"/>
      <c r="B339" s="358"/>
      <c r="C339" s="200"/>
      <c r="D339" s="200"/>
      <c r="E339" s="200"/>
      <c r="F339" s="200"/>
      <c r="G339" s="200"/>
      <c r="H339" s="200"/>
      <c r="I339" s="200"/>
      <c r="J339" s="200"/>
      <c r="K339" s="201"/>
      <c r="L339" s="338"/>
      <c r="M339" s="338"/>
      <c r="N339" s="337"/>
      <c r="O339" s="201"/>
      <c r="P339" s="201"/>
      <c r="Q339" s="203"/>
      <c r="R339" s="203"/>
      <c r="S339" s="204"/>
      <c r="T339" s="202"/>
      <c r="U339" s="769"/>
      <c r="V339" s="203"/>
      <c r="W339" s="204"/>
      <c r="X339" s="203"/>
      <c r="Y339" s="204"/>
      <c r="Z339" s="203"/>
      <c r="AA339" s="203"/>
      <c r="AF339" s="365">
        <f t="shared" si="6"/>
        <v>0</v>
      </c>
    </row>
    <row r="340" spans="1:32" s="364" customFormat="1" ht="12.75" hidden="1">
      <c r="A340" s="368"/>
      <c r="B340" s="358"/>
      <c r="C340" s="200"/>
      <c r="D340" s="200"/>
      <c r="E340" s="200"/>
      <c r="F340" s="200"/>
      <c r="G340" s="200"/>
      <c r="H340" s="200"/>
      <c r="I340" s="200"/>
      <c r="J340" s="200"/>
      <c r="K340" s="201"/>
      <c r="L340" s="338"/>
      <c r="M340" s="338"/>
      <c r="N340" s="337"/>
      <c r="O340" s="201"/>
      <c r="P340" s="201"/>
      <c r="Q340" s="203"/>
      <c r="R340" s="203"/>
      <c r="S340" s="204"/>
      <c r="T340" s="202"/>
      <c r="U340" s="769"/>
      <c r="V340" s="203"/>
      <c r="W340" s="204"/>
      <c r="X340" s="203"/>
      <c r="Y340" s="204"/>
      <c r="Z340" s="203"/>
      <c r="AA340" s="203"/>
      <c r="AF340" s="365">
        <f t="shared" si="6"/>
        <v>0</v>
      </c>
    </row>
    <row r="341" spans="1:32" s="364" customFormat="1" ht="12.75" hidden="1">
      <c r="A341" s="368"/>
      <c r="B341" s="358"/>
      <c r="C341" s="200"/>
      <c r="D341" s="200"/>
      <c r="E341" s="200"/>
      <c r="F341" s="200"/>
      <c r="G341" s="200"/>
      <c r="H341" s="200"/>
      <c r="I341" s="200"/>
      <c r="J341" s="200"/>
      <c r="K341" s="201"/>
      <c r="L341" s="338"/>
      <c r="M341" s="338"/>
      <c r="N341" s="337"/>
      <c r="O341" s="201"/>
      <c r="P341" s="201"/>
      <c r="Q341" s="203"/>
      <c r="R341" s="203"/>
      <c r="S341" s="204"/>
      <c r="T341" s="202"/>
      <c r="U341" s="769"/>
      <c r="V341" s="203"/>
      <c r="W341" s="204"/>
      <c r="X341" s="203"/>
      <c r="Y341" s="204"/>
      <c r="Z341" s="203"/>
      <c r="AA341" s="203"/>
      <c r="AF341" s="365">
        <f t="shared" si="6"/>
        <v>0</v>
      </c>
    </row>
    <row r="342" spans="1:32" s="364" customFormat="1" ht="12.75" hidden="1">
      <c r="A342" s="368"/>
      <c r="B342" s="358"/>
      <c r="C342" s="200"/>
      <c r="D342" s="200"/>
      <c r="E342" s="200"/>
      <c r="F342" s="200"/>
      <c r="G342" s="200"/>
      <c r="H342" s="200"/>
      <c r="I342" s="200"/>
      <c r="J342" s="200"/>
      <c r="K342" s="201"/>
      <c r="L342" s="338"/>
      <c r="M342" s="338"/>
      <c r="N342" s="337"/>
      <c r="O342" s="201"/>
      <c r="P342" s="201"/>
      <c r="Q342" s="203"/>
      <c r="R342" s="203"/>
      <c r="S342" s="204"/>
      <c r="T342" s="202"/>
      <c r="U342" s="769"/>
      <c r="V342" s="203"/>
      <c r="W342" s="204"/>
      <c r="X342" s="203"/>
      <c r="Y342" s="204"/>
      <c r="Z342" s="203"/>
      <c r="AA342" s="203"/>
      <c r="AF342" s="365">
        <f t="shared" si="6"/>
        <v>0</v>
      </c>
    </row>
    <row r="343" spans="1:32" s="364" customFormat="1" ht="12.75" hidden="1">
      <c r="A343" s="368"/>
      <c r="B343" s="358"/>
      <c r="C343" s="200"/>
      <c r="D343" s="200"/>
      <c r="E343" s="200"/>
      <c r="F343" s="200"/>
      <c r="G343" s="200"/>
      <c r="H343" s="200"/>
      <c r="I343" s="200"/>
      <c r="J343" s="200"/>
      <c r="K343" s="201"/>
      <c r="L343" s="338"/>
      <c r="M343" s="338"/>
      <c r="N343" s="337"/>
      <c r="O343" s="201"/>
      <c r="P343" s="201"/>
      <c r="Q343" s="203"/>
      <c r="R343" s="203"/>
      <c r="S343" s="204"/>
      <c r="T343" s="202"/>
      <c r="U343" s="769"/>
      <c r="V343" s="203"/>
      <c r="W343" s="204"/>
      <c r="X343" s="203"/>
      <c r="Y343" s="204"/>
      <c r="Z343" s="203"/>
      <c r="AA343" s="203"/>
      <c r="AF343" s="365">
        <f t="shared" si="6"/>
        <v>0</v>
      </c>
    </row>
    <row r="344" spans="1:32" s="364" customFormat="1" ht="12.75" hidden="1">
      <c r="A344" s="368"/>
      <c r="B344" s="358"/>
      <c r="C344" s="200"/>
      <c r="D344" s="200"/>
      <c r="E344" s="200"/>
      <c r="F344" s="200"/>
      <c r="G344" s="200"/>
      <c r="H344" s="200"/>
      <c r="I344" s="200"/>
      <c r="J344" s="200"/>
      <c r="K344" s="201"/>
      <c r="L344" s="338"/>
      <c r="M344" s="338"/>
      <c r="N344" s="337"/>
      <c r="O344" s="201"/>
      <c r="P344" s="201"/>
      <c r="Q344" s="203"/>
      <c r="R344" s="203"/>
      <c r="S344" s="204"/>
      <c r="T344" s="202"/>
      <c r="U344" s="769"/>
      <c r="V344" s="203"/>
      <c r="W344" s="204"/>
      <c r="X344" s="203"/>
      <c r="Y344" s="204"/>
      <c r="Z344" s="203"/>
      <c r="AA344" s="203"/>
      <c r="AF344" s="365">
        <f t="shared" si="6"/>
        <v>0</v>
      </c>
    </row>
    <row r="345" spans="1:32" s="364" customFormat="1" ht="12.75" hidden="1">
      <c r="A345" s="368"/>
      <c r="B345" s="358"/>
      <c r="C345" s="200"/>
      <c r="D345" s="200"/>
      <c r="E345" s="200"/>
      <c r="F345" s="200"/>
      <c r="G345" s="200"/>
      <c r="H345" s="200"/>
      <c r="I345" s="200"/>
      <c r="J345" s="200"/>
      <c r="K345" s="201"/>
      <c r="L345" s="338"/>
      <c r="M345" s="338"/>
      <c r="N345" s="337"/>
      <c r="O345" s="201"/>
      <c r="P345" s="201"/>
      <c r="Q345" s="203"/>
      <c r="R345" s="203"/>
      <c r="S345" s="204"/>
      <c r="T345" s="202"/>
      <c r="U345" s="769"/>
      <c r="V345" s="203"/>
      <c r="W345" s="204"/>
      <c r="X345" s="203"/>
      <c r="Y345" s="204"/>
      <c r="Z345" s="203"/>
      <c r="AA345" s="203"/>
      <c r="AF345" s="365">
        <f aca="true" t="shared" si="7" ref="AF345:AF408">Q345-U345</f>
        <v>0</v>
      </c>
    </row>
    <row r="346" spans="1:32" s="364" customFormat="1" ht="12.75" hidden="1">
      <c r="A346" s="368"/>
      <c r="B346" s="358"/>
      <c r="C346" s="200"/>
      <c r="D346" s="200"/>
      <c r="E346" s="200"/>
      <c r="F346" s="200"/>
      <c r="G346" s="200"/>
      <c r="H346" s="200"/>
      <c r="I346" s="200"/>
      <c r="J346" s="200"/>
      <c r="K346" s="201"/>
      <c r="L346" s="338"/>
      <c r="M346" s="338"/>
      <c r="N346" s="337"/>
      <c r="O346" s="201"/>
      <c r="P346" s="201"/>
      <c r="Q346" s="203"/>
      <c r="R346" s="203"/>
      <c r="S346" s="204"/>
      <c r="T346" s="202"/>
      <c r="U346" s="769"/>
      <c r="V346" s="203"/>
      <c r="W346" s="204"/>
      <c r="X346" s="203"/>
      <c r="Y346" s="204"/>
      <c r="Z346" s="203"/>
      <c r="AA346" s="203"/>
      <c r="AF346" s="365">
        <f t="shared" si="7"/>
        <v>0</v>
      </c>
    </row>
    <row r="347" spans="1:32" s="364" customFormat="1" ht="12.75" hidden="1">
      <c r="A347" s="368"/>
      <c r="B347" s="358"/>
      <c r="C347" s="200"/>
      <c r="D347" s="200"/>
      <c r="E347" s="200"/>
      <c r="F347" s="200"/>
      <c r="G347" s="200"/>
      <c r="H347" s="200"/>
      <c r="I347" s="200"/>
      <c r="J347" s="200"/>
      <c r="K347" s="201"/>
      <c r="L347" s="338"/>
      <c r="M347" s="338"/>
      <c r="N347" s="337"/>
      <c r="O347" s="201"/>
      <c r="P347" s="201"/>
      <c r="Q347" s="203"/>
      <c r="R347" s="203"/>
      <c r="S347" s="204"/>
      <c r="T347" s="202"/>
      <c r="U347" s="769"/>
      <c r="V347" s="203"/>
      <c r="W347" s="204"/>
      <c r="X347" s="203"/>
      <c r="Y347" s="204"/>
      <c r="Z347" s="203"/>
      <c r="AA347" s="203"/>
      <c r="AF347" s="365">
        <f t="shared" si="7"/>
        <v>0</v>
      </c>
    </row>
    <row r="348" spans="1:32" s="364" customFormat="1" ht="12.75" hidden="1">
      <c r="A348" s="368"/>
      <c r="B348" s="358"/>
      <c r="C348" s="200"/>
      <c r="D348" s="200"/>
      <c r="E348" s="200"/>
      <c r="F348" s="200"/>
      <c r="G348" s="200"/>
      <c r="H348" s="200"/>
      <c r="I348" s="200"/>
      <c r="J348" s="200"/>
      <c r="K348" s="201"/>
      <c r="L348" s="338"/>
      <c r="M348" s="338"/>
      <c r="N348" s="337"/>
      <c r="O348" s="201"/>
      <c r="P348" s="201"/>
      <c r="Q348" s="203"/>
      <c r="R348" s="203"/>
      <c r="S348" s="204"/>
      <c r="T348" s="202"/>
      <c r="U348" s="769"/>
      <c r="V348" s="203"/>
      <c r="W348" s="204"/>
      <c r="X348" s="203"/>
      <c r="Y348" s="204"/>
      <c r="Z348" s="203"/>
      <c r="AA348" s="203"/>
      <c r="AF348" s="365">
        <f t="shared" si="7"/>
        <v>0</v>
      </c>
    </row>
    <row r="349" spans="1:32" s="364" customFormat="1" ht="12.75" hidden="1">
      <c r="A349" s="368"/>
      <c r="B349" s="358"/>
      <c r="C349" s="200"/>
      <c r="D349" s="200"/>
      <c r="E349" s="200"/>
      <c r="F349" s="200"/>
      <c r="G349" s="200"/>
      <c r="H349" s="200"/>
      <c r="I349" s="200"/>
      <c r="J349" s="200"/>
      <c r="K349" s="201"/>
      <c r="L349" s="338"/>
      <c r="M349" s="338"/>
      <c r="N349" s="337"/>
      <c r="O349" s="201"/>
      <c r="P349" s="201"/>
      <c r="Q349" s="203"/>
      <c r="R349" s="203"/>
      <c r="S349" s="204"/>
      <c r="T349" s="202"/>
      <c r="U349" s="769"/>
      <c r="V349" s="203"/>
      <c r="W349" s="204"/>
      <c r="X349" s="203"/>
      <c r="Y349" s="204"/>
      <c r="Z349" s="203"/>
      <c r="AA349" s="203"/>
      <c r="AF349" s="365">
        <f t="shared" si="7"/>
        <v>0</v>
      </c>
    </row>
    <row r="350" spans="1:32" s="364" customFormat="1" ht="12.75" hidden="1">
      <c r="A350" s="368"/>
      <c r="B350" s="358"/>
      <c r="C350" s="200"/>
      <c r="D350" s="200"/>
      <c r="E350" s="200"/>
      <c r="F350" s="200"/>
      <c r="G350" s="200"/>
      <c r="H350" s="200"/>
      <c r="I350" s="200"/>
      <c r="J350" s="200"/>
      <c r="K350" s="201"/>
      <c r="L350" s="338"/>
      <c r="M350" s="338"/>
      <c r="N350" s="337"/>
      <c r="O350" s="201"/>
      <c r="P350" s="201"/>
      <c r="Q350" s="203"/>
      <c r="R350" s="203"/>
      <c r="S350" s="204"/>
      <c r="T350" s="202"/>
      <c r="U350" s="769"/>
      <c r="V350" s="203"/>
      <c r="W350" s="204"/>
      <c r="X350" s="203"/>
      <c r="Y350" s="204"/>
      <c r="Z350" s="203"/>
      <c r="AA350" s="203"/>
      <c r="AF350" s="365">
        <f t="shared" si="7"/>
        <v>0</v>
      </c>
    </row>
    <row r="351" spans="1:32" s="364" customFormat="1" ht="12.75" hidden="1">
      <c r="A351" s="368"/>
      <c r="B351" s="358"/>
      <c r="C351" s="200"/>
      <c r="D351" s="200"/>
      <c r="E351" s="200"/>
      <c r="F351" s="200"/>
      <c r="G351" s="200"/>
      <c r="H351" s="200"/>
      <c r="I351" s="200"/>
      <c r="J351" s="200"/>
      <c r="K351" s="201"/>
      <c r="L351" s="338"/>
      <c r="M351" s="338"/>
      <c r="N351" s="337"/>
      <c r="O351" s="201"/>
      <c r="P351" s="201"/>
      <c r="Q351" s="203"/>
      <c r="R351" s="203"/>
      <c r="S351" s="204"/>
      <c r="T351" s="202"/>
      <c r="U351" s="769"/>
      <c r="V351" s="203"/>
      <c r="W351" s="204"/>
      <c r="X351" s="203"/>
      <c r="Y351" s="204"/>
      <c r="Z351" s="203"/>
      <c r="AA351" s="203"/>
      <c r="AF351" s="365">
        <f t="shared" si="7"/>
        <v>0</v>
      </c>
    </row>
    <row r="352" spans="1:32" s="364" customFormat="1" ht="12.75" hidden="1">
      <c r="A352" s="368"/>
      <c r="B352" s="358"/>
      <c r="C352" s="200"/>
      <c r="D352" s="200"/>
      <c r="E352" s="200"/>
      <c r="F352" s="200"/>
      <c r="G352" s="200"/>
      <c r="H352" s="200"/>
      <c r="I352" s="200"/>
      <c r="J352" s="200"/>
      <c r="K352" s="201"/>
      <c r="L352" s="338"/>
      <c r="M352" s="338"/>
      <c r="N352" s="337"/>
      <c r="O352" s="201"/>
      <c r="P352" s="201"/>
      <c r="Q352" s="203"/>
      <c r="R352" s="203"/>
      <c r="S352" s="204"/>
      <c r="T352" s="202"/>
      <c r="U352" s="769"/>
      <c r="V352" s="203"/>
      <c r="W352" s="204"/>
      <c r="X352" s="203"/>
      <c r="Y352" s="204"/>
      <c r="Z352" s="203"/>
      <c r="AA352" s="203"/>
      <c r="AF352" s="365">
        <f t="shared" si="7"/>
        <v>0</v>
      </c>
    </row>
    <row r="353" spans="1:32" s="364" customFormat="1" ht="12.75" hidden="1">
      <c r="A353" s="368"/>
      <c r="B353" s="358"/>
      <c r="C353" s="200"/>
      <c r="D353" s="200"/>
      <c r="E353" s="200"/>
      <c r="F353" s="200"/>
      <c r="G353" s="200"/>
      <c r="H353" s="200"/>
      <c r="I353" s="200"/>
      <c r="J353" s="200"/>
      <c r="K353" s="201"/>
      <c r="L353" s="338"/>
      <c r="M353" s="338"/>
      <c r="N353" s="337"/>
      <c r="O353" s="201"/>
      <c r="P353" s="201"/>
      <c r="Q353" s="203"/>
      <c r="R353" s="203"/>
      <c r="S353" s="204"/>
      <c r="T353" s="202"/>
      <c r="U353" s="769"/>
      <c r="V353" s="203"/>
      <c r="W353" s="204"/>
      <c r="X353" s="203"/>
      <c r="Y353" s="204"/>
      <c r="Z353" s="203"/>
      <c r="AA353" s="203"/>
      <c r="AF353" s="365">
        <f t="shared" si="7"/>
        <v>0</v>
      </c>
    </row>
    <row r="354" spans="1:32" s="364" customFormat="1" ht="12.75" hidden="1">
      <c r="A354" s="368"/>
      <c r="B354" s="358"/>
      <c r="C354" s="200"/>
      <c r="D354" s="200"/>
      <c r="E354" s="200"/>
      <c r="F354" s="200"/>
      <c r="G354" s="200"/>
      <c r="H354" s="200"/>
      <c r="I354" s="200"/>
      <c r="J354" s="200"/>
      <c r="K354" s="201"/>
      <c r="L354" s="338"/>
      <c r="M354" s="338"/>
      <c r="N354" s="337"/>
      <c r="O354" s="201"/>
      <c r="P354" s="201"/>
      <c r="Q354" s="203"/>
      <c r="R354" s="203"/>
      <c r="S354" s="204"/>
      <c r="T354" s="202"/>
      <c r="U354" s="769"/>
      <c r="V354" s="203"/>
      <c r="W354" s="204"/>
      <c r="X354" s="203"/>
      <c r="Y354" s="204"/>
      <c r="Z354" s="203"/>
      <c r="AA354" s="203"/>
      <c r="AF354" s="365">
        <f t="shared" si="7"/>
        <v>0</v>
      </c>
    </row>
    <row r="355" spans="1:32" s="364" customFormat="1" ht="12.75" hidden="1">
      <c r="A355" s="368"/>
      <c r="B355" s="358"/>
      <c r="C355" s="200"/>
      <c r="D355" s="200"/>
      <c r="E355" s="200"/>
      <c r="F355" s="200"/>
      <c r="G355" s="200"/>
      <c r="H355" s="200"/>
      <c r="I355" s="200"/>
      <c r="J355" s="200"/>
      <c r="K355" s="201"/>
      <c r="L355" s="338"/>
      <c r="M355" s="338"/>
      <c r="N355" s="337"/>
      <c r="O355" s="201"/>
      <c r="P355" s="201"/>
      <c r="Q355" s="203"/>
      <c r="R355" s="203"/>
      <c r="S355" s="204"/>
      <c r="T355" s="202"/>
      <c r="U355" s="769"/>
      <c r="V355" s="203"/>
      <c r="W355" s="204"/>
      <c r="X355" s="203"/>
      <c r="Y355" s="204"/>
      <c r="Z355" s="203"/>
      <c r="AA355" s="203"/>
      <c r="AF355" s="365">
        <f t="shared" si="7"/>
        <v>0</v>
      </c>
    </row>
    <row r="356" spans="1:32" s="364" customFormat="1" ht="12.75" hidden="1">
      <c r="A356" s="368"/>
      <c r="B356" s="358"/>
      <c r="C356" s="200"/>
      <c r="D356" s="200"/>
      <c r="E356" s="200"/>
      <c r="F356" s="200"/>
      <c r="G356" s="200"/>
      <c r="H356" s="200"/>
      <c r="I356" s="200"/>
      <c r="J356" s="200"/>
      <c r="K356" s="201"/>
      <c r="L356" s="338"/>
      <c r="M356" s="338"/>
      <c r="N356" s="337"/>
      <c r="O356" s="201"/>
      <c r="P356" s="201"/>
      <c r="Q356" s="203"/>
      <c r="R356" s="203"/>
      <c r="S356" s="204"/>
      <c r="T356" s="202"/>
      <c r="U356" s="769"/>
      <c r="V356" s="203"/>
      <c r="W356" s="204"/>
      <c r="X356" s="203"/>
      <c r="Y356" s="204"/>
      <c r="Z356" s="203"/>
      <c r="AA356" s="203"/>
      <c r="AF356" s="365">
        <f t="shared" si="7"/>
        <v>0</v>
      </c>
    </row>
    <row r="357" spans="1:32" s="364" customFormat="1" ht="12.75" hidden="1">
      <c r="A357" s="368"/>
      <c r="B357" s="358"/>
      <c r="C357" s="200"/>
      <c r="D357" s="200"/>
      <c r="E357" s="200"/>
      <c r="F357" s="200"/>
      <c r="G357" s="200"/>
      <c r="H357" s="200"/>
      <c r="I357" s="200"/>
      <c r="J357" s="200"/>
      <c r="K357" s="201"/>
      <c r="L357" s="338"/>
      <c r="M357" s="338"/>
      <c r="N357" s="337"/>
      <c r="O357" s="201"/>
      <c r="P357" s="201"/>
      <c r="Q357" s="203"/>
      <c r="R357" s="203"/>
      <c r="S357" s="204"/>
      <c r="T357" s="202"/>
      <c r="U357" s="769"/>
      <c r="V357" s="203"/>
      <c r="W357" s="204"/>
      <c r="X357" s="203"/>
      <c r="Y357" s="204"/>
      <c r="Z357" s="203"/>
      <c r="AA357" s="203"/>
      <c r="AF357" s="365">
        <f t="shared" si="7"/>
        <v>0</v>
      </c>
    </row>
    <row r="358" spans="1:32" s="364" customFormat="1" ht="12.75" hidden="1">
      <c r="A358" s="368"/>
      <c r="B358" s="358"/>
      <c r="C358" s="200"/>
      <c r="D358" s="200"/>
      <c r="E358" s="200"/>
      <c r="F358" s="200"/>
      <c r="G358" s="200"/>
      <c r="H358" s="200"/>
      <c r="I358" s="200"/>
      <c r="J358" s="200"/>
      <c r="K358" s="201"/>
      <c r="L358" s="338"/>
      <c r="M358" s="338"/>
      <c r="N358" s="337"/>
      <c r="O358" s="201"/>
      <c r="P358" s="201"/>
      <c r="Q358" s="203"/>
      <c r="R358" s="203"/>
      <c r="S358" s="204"/>
      <c r="T358" s="202"/>
      <c r="U358" s="769"/>
      <c r="V358" s="203"/>
      <c r="W358" s="204"/>
      <c r="X358" s="203"/>
      <c r="Y358" s="204"/>
      <c r="Z358" s="203"/>
      <c r="AA358" s="203"/>
      <c r="AF358" s="365">
        <f t="shared" si="7"/>
        <v>0</v>
      </c>
    </row>
    <row r="359" spans="1:32" s="364" customFormat="1" ht="12.75" hidden="1">
      <c r="A359" s="368"/>
      <c r="B359" s="358"/>
      <c r="C359" s="200"/>
      <c r="D359" s="200"/>
      <c r="E359" s="200"/>
      <c r="F359" s="200"/>
      <c r="G359" s="200"/>
      <c r="H359" s="200"/>
      <c r="I359" s="200"/>
      <c r="J359" s="200"/>
      <c r="K359" s="201"/>
      <c r="L359" s="338"/>
      <c r="M359" s="338"/>
      <c r="N359" s="337"/>
      <c r="O359" s="201"/>
      <c r="P359" s="201"/>
      <c r="Q359" s="203"/>
      <c r="R359" s="203"/>
      <c r="S359" s="204"/>
      <c r="T359" s="202"/>
      <c r="U359" s="769"/>
      <c r="V359" s="203"/>
      <c r="W359" s="204"/>
      <c r="X359" s="203"/>
      <c r="Y359" s="204"/>
      <c r="Z359" s="203"/>
      <c r="AA359" s="203"/>
      <c r="AF359" s="365">
        <f t="shared" si="7"/>
        <v>0</v>
      </c>
    </row>
    <row r="360" spans="1:32" s="364" customFormat="1" ht="12.75" hidden="1">
      <c r="A360" s="368"/>
      <c r="B360" s="358"/>
      <c r="C360" s="200"/>
      <c r="D360" s="200"/>
      <c r="E360" s="200"/>
      <c r="F360" s="200"/>
      <c r="G360" s="200"/>
      <c r="H360" s="200"/>
      <c r="I360" s="200"/>
      <c r="J360" s="200"/>
      <c r="K360" s="201"/>
      <c r="L360" s="338"/>
      <c r="M360" s="338"/>
      <c r="N360" s="337"/>
      <c r="O360" s="201"/>
      <c r="P360" s="201"/>
      <c r="Q360" s="203"/>
      <c r="R360" s="203"/>
      <c r="S360" s="204"/>
      <c r="T360" s="202"/>
      <c r="U360" s="769"/>
      <c r="V360" s="203"/>
      <c r="W360" s="204"/>
      <c r="X360" s="203"/>
      <c r="Y360" s="204"/>
      <c r="Z360" s="203"/>
      <c r="AA360" s="203"/>
      <c r="AF360" s="365">
        <f t="shared" si="7"/>
        <v>0</v>
      </c>
    </row>
    <row r="361" spans="1:32" s="364" customFormat="1" ht="12.75" hidden="1">
      <c r="A361" s="368"/>
      <c r="B361" s="358"/>
      <c r="C361" s="200"/>
      <c r="D361" s="200"/>
      <c r="E361" s="200"/>
      <c r="F361" s="200"/>
      <c r="G361" s="200"/>
      <c r="H361" s="200"/>
      <c r="I361" s="200"/>
      <c r="J361" s="200"/>
      <c r="K361" s="201"/>
      <c r="L361" s="338"/>
      <c r="M361" s="338"/>
      <c r="N361" s="337"/>
      <c r="O361" s="201"/>
      <c r="P361" s="201"/>
      <c r="Q361" s="203"/>
      <c r="R361" s="203"/>
      <c r="S361" s="204"/>
      <c r="T361" s="202"/>
      <c r="U361" s="769"/>
      <c r="V361" s="203"/>
      <c r="W361" s="204"/>
      <c r="X361" s="203"/>
      <c r="Y361" s="204"/>
      <c r="Z361" s="203"/>
      <c r="AA361" s="203"/>
      <c r="AF361" s="365">
        <f t="shared" si="7"/>
        <v>0</v>
      </c>
    </row>
    <row r="362" spans="1:32" s="364" customFormat="1" ht="12.75" hidden="1">
      <c r="A362" s="368"/>
      <c r="B362" s="358"/>
      <c r="C362" s="200"/>
      <c r="D362" s="200"/>
      <c r="E362" s="200"/>
      <c r="F362" s="200"/>
      <c r="G362" s="200"/>
      <c r="H362" s="200"/>
      <c r="I362" s="200"/>
      <c r="J362" s="200"/>
      <c r="K362" s="201"/>
      <c r="L362" s="338"/>
      <c r="M362" s="338"/>
      <c r="N362" s="337"/>
      <c r="O362" s="201"/>
      <c r="P362" s="201"/>
      <c r="Q362" s="203"/>
      <c r="R362" s="203"/>
      <c r="S362" s="204"/>
      <c r="T362" s="202"/>
      <c r="U362" s="769"/>
      <c r="V362" s="203"/>
      <c r="W362" s="204"/>
      <c r="X362" s="203"/>
      <c r="Y362" s="204"/>
      <c r="Z362" s="203"/>
      <c r="AA362" s="203"/>
      <c r="AF362" s="365">
        <f t="shared" si="7"/>
        <v>0</v>
      </c>
    </row>
    <row r="363" spans="1:32" s="364" customFormat="1" ht="12.75" hidden="1">
      <c r="A363" s="368"/>
      <c r="B363" s="358"/>
      <c r="C363" s="200"/>
      <c r="D363" s="200"/>
      <c r="E363" s="200"/>
      <c r="F363" s="200"/>
      <c r="G363" s="200"/>
      <c r="H363" s="200"/>
      <c r="I363" s="200"/>
      <c r="J363" s="200"/>
      <c r="K363" s="201"/>
      <c r="L363" s="338"/>
      <c r="M363" s="338"/>
      <c r="N363" s="337"/>
      <c r="O363" s="201"/>
      <c r="P363" s="201"/>
      <c r="Q363" s="203"/>
      <c r="R363" s="203"/>
      <c r="S363" s="204"/>
      <c r="T363" s="202"/>
      <c r="U363" s="769"/>
      <c r="V363" s="203"/>
      <c r="W363" s="204"/>
      <c r="X363" s="203"/>
      <c r="Y363" s="204"/>
      <c r="Z363" s="203"/>
      <c r="AA363" s="203"/>
      <c r="AF363" s="365">
        <f t="shared" si="7"/>
        <v>0</v>
      </c>
    </row>
    <row r="364" spans="1:32" s="364" customFormat="1" ht="12.75" hidden="1">
      <c r="A364" s="368"/>
      <c r="B364" s="358"/>
      <c r="C364" s="200"/>
      <c r="D364" s="200"/>
      <c r="E364" s="200"/>
      <c r="F364" s="200"/>
      <c r="G364" s="200"/>
      <c r="H364" s="200"/>
      <c r="I364" s="200"/>
      <c r="J364" s="200"/>
      <c r="K364" s="201"/>
      <c r="L364" s="338"/>
      <c r="M364" s="338"/>
      <c r="N364" s="337"/>
      <c r="O364" s="201"/>
      <c r="P364" s="201"/>
      <c r="Q364" s="203"/>
      <c r="R364" s="203"/>
      <c r="S364" s="204"/>
      <c r="T364" s="202"/>
      <c r="U364" s="769"/>
      <c r="V364" s="203"/>
      <c r="W364" s="204"/>
      <c r="X364" s="203"/>
      <c r="Y364" s="204"/>
      <c r="Z364" s="203"/>
      <c r="AA364" s="203"/>
      <c r="AF364" s="365">
        <f t="shared" si="7"/>
        <v>0</v>
      </c>
    </row>
    <row r="365" spans="1:32" s="364" customFormat="1" ht="12.75" hidden="1">
      <c r="A365" s="368"/>
      <c r="B365" s="358"/>
      <c r="C365" s="200"/>
      <c r="D365" s="200"/>
      <c r="E365" s="200"/>
      <c r="F365" s="200"/>
      <c r="G365" s="200"/>
      <c r="H365" s="200"/>
      <c r="I365" s="200"/>
      <c r="J365" s="200"/>
      <c r="K365" s="201"/>
      <c r="L365" s="338"/>
      <c r="M365" s="338"/>
      <c r="N365" s="337"/>
      <c r="O365" s="201"/>
      <c r="P365" s="201"/>
      <c r="Q365" s="203"/>
      <c r="R365" s="203"/>
      <c r="S365" s="204"/>
      <c r="T365" s="202"/>
      <c r="U365" s="769"/>
      <c r="V365" s="203"/>
      <c r="W365" s="204"/>
      <c r="X365" s="203"/>
      <c r="Y365" s="204"/>
      <c r="Z365" s="203"/>
      <c r="AA365" s="203"/>
      <c r="AF365" s="365">
        <f t="shared" si="7"/>
        <v>0</v>
      </c>
    </row>
    <row r="366" spans="1:32" s="364" customFormat="1" ht="12.75" hidden="1">
      <c r="A366" s="368"/>
      <c r="B366" s="358"/>
      <c r="C366" s="200"/>
      <c r="D366" s="200"/>
      <c r="E366" s="200"/>
      <c r="F366" s="200"/>
      <c r="G366" s="200"/>
      <c r="H366" s="200"/>
      <c r="I366" s="200"/>
      <c r="J366" s="200"/>
      <c r="K366" s="201"/>
      <c r="L366" s="338"/>
      <c r="M366" s="338"/>
      <c r="N366" s="337"/>
      <c r="O366" s="201"/>
      <c r="P366" s="201"/>
      <c r="Q366" s="203"/>
      <c r="R366" s="203"/>
      <c r="S366" s="204"/>
      <c r="T366" s="202"/>
      <c r="U366" s="769"/>
      <c r="V366" s="203"/>
      <c r="W366" s="204"/>
      <c r="X366" s="203"/>
      <c r="Y366" s="204"/>
      <c r="Z366" s="203"/>
      <c r="AA366" s="203"/>
      <c r="AF366" s="365">
        <f t="shared" si="7"/>
        <v>0</v>
      </c>
    </row>
    <row r="367" spans="1:32" s="364" customFormat="1" ht="12.75" hidden="1">
      <c r="A367" s="368"/>
      <c r="B367" s="358"/>
      <c r="C367" s="200"/>
      <c r="D367" s="200"/>
      <c r="E367" s="200"/>
      <c r="F367" s="200"/>
      <c r="G367" s="200"/>
      <c r="H367" s="200"/>
      <c r="I367" s="200"/>
      <c r="J367" s="200"/>
      <c r="K367" s="201"/>
      <c r="L367" s="338"/>
      <c r="M367" s="338"/>
      <c r="N367" s="337"/>
      <c r="O367" s="201"/>
      <c r="P367" s="201"/>
      <c r="Q367" s="203"/>
      <c r="R367" s="203"/>
      <c r="S367" s="204"/>
      <c r="T367" s="202"/>
      <c r="U367" s="769"/>
      <c r="V367" s="203"/>
      <c r="W367" s="204"/>
      <c r="X367" s="203"/>
      <c r="Y367" s="204"/>
      <c r="Z367" s="203"/>
      <c r="AA367" s="203"/>
      <c r="AF367" s="365">
        <f t="shared" si="7"/>
        <v>0</v>
      </c>
    </row>
    <row r="368" spans="1:32" s="364" customFormat="1" ht="12.75" hidden="1">
      <c r="A368" s="368"/>
      <c r="B368" s="358"/>
      <c r="C368" s="200"/>
      <c r="D368" s="200"/>
      <c r="E368" s="200"/>
      <c r="F368" s="200"/>
      <c r="G368" s="200"/>
      <c r="H368" s="200"/>
      <c r="I368" s="200"/>
      <c r="J368" s="200"/>
      <c r="K368" s="201"/>
      <c r="L368" s="338"/>
      <c r="M368" s="338"/>
      <c r="N368" s="337"/>
      <c r="O368" s="201"/>
      <c r="P368" s="201"/>
      <c r="Q368" s="203"/>
      <c r="R368" s="203"/>
      <c r="S368" s="204"/>
      <c r="T368" s="202"/>
      <c r="U368" s="769"/>
      <c r="V368" s="203"/>
      <c r="W368" s="204"/>
      <c r="X368" s="203"/>
      <c r="Y368" s="204"/>
      <c r="Z368" s="203"/>
      <c r="AA368" s="203"/>
      <c r="AF368" s="365">
        <f t="shared" si="7"/>
        <v>0</v>
      </c>
    </row>
    <row r="369" spans="1:32" s="364" customFormat="1" ht="12.75" hidden="1">
      <c r="A369" s="368"/>
      <c r="B369" s="358"/>
      <c r="C369" s="200"/>
      <c r="D369" s="200"/>
      <c r="E369" s="200"/>
      <c r="F369" s="200"/>
      <c r="G369" s="200"/>
      <c r="H369" s="200"/>
      <c r="I369" s="200"/>
      <c r="J369" s="200"/>
      <c r="K369" s="201"/>
      <c r="L369" s="338"/>
      <c r="M369" s="338"/>
      <c r="N369" s="337"/>
      <c r="O369" s="201"/>
      <c r="P369" s="201"/>
      <c r="Q369" s="203"/>
      <c r="R369" s="203"/>
      <c r="S369" s="204"/>
      <c r="T369" s="202"/>
      <c r="U369" s="769"/>
      <c r="V369" s="203"/>
      <c r="W369" s="204"/>
      <c r="X369" s="203"/>
      <c r="Y369" s="204"/>
      <c r="Z369" s="203"/>
      <c r="AA369" s="203"/>
      <c r="AF369" s="365">
        <f t="shared" si="7"/>
        <v>0</v>
      </c>
    </row>
    <row r="370" spans="1:32" s="364" customFormat="1" ht="12.75" hidden="1">
      <c r="A370" s="368"/>
      <c r="B370" s="358"/>
      <c r="C370" s="200"/>
      <c r="D370" s="200"/>
      <c r="E370" s="200"/>
      <c r="F370" s="200"/>
      <c r="G370" s="200"/>
      <c r="H370" s="200"/>
      <c r="I370" s="200"/>
      <c r="J370" s="200"/>
      <c r="K370" s="201"/>
      <c r="L370" s="338"/>
      <c r="M370" s="338"/>
      <c r="N370" s="337"/>
      <c r="O370" s="201"/>
      <c r="P370" s="201"/>
      <c r="Q370" s="203"/>
      <c r="R370" s="203"/>
      <c r="S370" s="204"/>
      <c r="T370" s="202"/>
      <c r="U370" s="769"/>
      <c r="V370" s="203"/>
      <c r="W370" s="204"/>
      <c r="X370" s="203"/>
      <c r="Y370" s="204"/>
      <c r="Z370" s="203"/>
      <c r="AA370" s="203"/>
      <c r="AF370" s="365">
        <f t="shared" si="7"/>
        <v>0</v>
      </c>
    </row>
    <row r="371" spans="1:32" s="364" customFormat="1" ht="12.75" hidden="1">
      <c r="A371" s="368"/>
      <c r="B371" s="358"/>
      <c r="C371" s="200"/>
      <c r="D371" s="200"/>
      <c r="E371" s="200"/>
      <c r="F371" s="200"/>
      <c r="G371" s="200"/>
      <c r="H371" s="200"/>
      <c r="I371" s="200"/>
      <c r="J371" s="200"/>
      <c r="K371" s="201"/>
      <c r="L371" s="338"/>
      <c r="M371" s="338"/>
      <c r="N371" s="337"/>
      <c r="O371" s="201"/>
      <c r="P371" s="201"/>
      <c r="Q371" s="203"/>
      <c r="R371" s="203"/>
      <c r="S371" s="204"/>
      <c r="T371" s="202"/>
      <c r="U371" s="769"/>
      <c r="V371" s="203"/>
      <c r="W371" s="204"/>
      <c r="X371" s="203"/>
      <c r="Y371" s="204"/>
      <c r="Z371" s="203"/>
      <c r="AA371" s="203"/>
      <c r="AF371" s="365">
        <f t="shared" si="7"/>
        <v>0</v>
      </c>
    </row>
    <row r="372" spans="1:32" s="364" customFormat="1" ht="12.75" hidden="1">
      <c r="A372" s="368"/>
      <c r="B372" s="358"/>
      <c r="C372" s="200"/>
      <c r="D372" s="200"/>
      <c r="E372" s="200"/>
      <c r="F372" s="200"/>
      <c r="G372" s="200"/>
      <c r="H372" s="200"/>
      <c r="I372" s="200"/>
      <c r="J372" s="200"/>
      <c r="K372" s="201"/>
      <c r="L372" s="338"/>
      <c r="M372" s="338"/>
      <c r="N372" s="337"/>
      <c r="O372" s="201"/>
      <c r="P372" s="201"/>
      <c r="Q372" s="203"/>
      <c r="R372" s="203"/>
      <c r="S372" s="204"/>
      <c r="T372" s="202"/>
      <c r="U372" s="769"/>
      <c r="V372" s="203"/>
      <c r="W372" s="204"/>
      <c r="X372" s="203"/>
      <c r="Y372" s="204"/>
      <c r="Z372" s="203"/>
      <c r="AA372" s="203"/>
      <c r="AF372" s="365">
        <f t="shared" si="7"/>
        <v>0</v>
      </c>
    </row>
    <row r="373" spans="1:32" s="364" customFormat="1" ht="12.75" hidden="1">
      <c r="A373" s="368"/>
      <c r="B373" s="358"/>
      <c r="C373" s="200"/>
      <c r="D373" s="200"/>
      <c r="E373" s="200"/>
      <c r="F373" s="200"/>
      <c r="G373" s="200"/>
      <c r="H373" s="200"/>
      <c r="I373" s="200"/>
      <c r="J373" s="200"/>
      <c r="K373" s="201"/>
      <c r="L373" s="338"/>
      <c r="M373" s="338"/>
      <c r="N373" s="337"/>
      <c r="O373" s="201"/>
      <c r="P373" s="201"/>
      <c r="Q373" s="203"/>
      <c r="R373" s="203"/>
      <c r="S373" s="204"/>
      <c r="T373" s="202"/>
      <c r="U373" s="769"/>
      <c r="V373" s="203"/>
      <c r="W373" s="204"/>
      <c r="X373" s="203"/>
      <c r="Y373" s="204"/>
      <c r="Z373" s="203"/>
      <c r="AA373" s="203"/>
      <c r="AF373" s="365">
        <f t="shared" si="7"/>
        <v>0</v>
      </c>
    </row>
    <row r="374" spans="1:32" s="364" customFormat="1" ht="12.75" hidden="1">
      <c r="A374" s="368"/>
      <c r="B374" s="358"/>
      <c r="C374" s="200"/>
      <c r="D374" s="200"/>
      <c r="E374" s="200"/>
      <c r="F374" s="200"/>
      <c r="G374" s="200"/>
      <c r="H374" s="200"/>
      <c r="I374" s="200"/>
      <c r="J374" s="200"/>
      <c r="K374" s="201"/>
      <c r="L374" s="338"/>
      <c r="M374" s="338"/>
      <c r="N374" s="337"/>
      <c r="O374" s="201"/>
      <c r="P374" s="201"/>
      <c r="Q374" s="203"/>
      <c r="R374" s="203"/>
      <c r="S374" s="204"/>
      <c r="T374" s="202"/>
      <c r="U374" s="769"/>
      <c r="V374" s="203"/>
      <c r="W374" s="204"/>
      <c r="X374" s="203"/>
      <c r="Y374" s="204"/>
      <c r="Z374" s="203"/>
      <c r="AA374" s="203"/>
      <c r="AF374" s="365">
        <f t="shared" si="7"/>
        <v>0</v>
      </c>
    </row>
    <row r="375" spans="1:32" s="364" customFormat="1" ht="12.75" hidden="1">
      <c r="A375" s="368"/>
      <c r="B375" s="358"/>
      <c r="C375" s="200"/>
      <c r="D375" s="200"/>
      <c r="E375" s="200"/>
      <c r="F375" s="200"/>
      <c r="G375" s="200"/>
      <c r="H375" s="200"/>
      <c r="I375" s="200"/>
      <c r="J375" s="200"/>
      <c r="K375" s="201"/>
      <c r="L375" s="338"/>
      <c r="M375" s="338"/>
      <c r="N375" s="337"/>
      <c r="O375" s="201"/>
      <c r="P375" s="201"/>
      <c r="Q375" s="203"/>
      <c r="R375" s="203"/>
      <c r="S375" s="204"/>
      <c r="T375" s="202"/>
      <c r="U375" s="769"/>
      <c r="V375" s="203"/>
      <c r="W375" s="204"/>
      <c r="X375" s="203"/>
      <c r="Y375" s="204"/>
      <c r="Z375" s="203"/>
      <c r="AA375" s="203"/>
      <c r="AF375" s="365">
        <f t="shared" si="7"/>
        <v>0</v>
      </c>
    </row>
    <row r="376" spans="1:32" s="364" customFormat="1" ht="12.75" hidden="1">
      <c r="A376" s="368"/>
      <c r="B376" s="358"/>
      <c r="C376" s="200"/>
      <c r="D376" s="200"/>
      <c r="E376" s="200"/>
      <c r="F376" s="200"/>
      <c r="G376" s="200"/>
      <c r="H376" s="200"/>
      <c r="I376" s="200"/>
      <c r="J376" s="200"/>
      <c r="K376" s="201"/>
      <c r="L376" s="338"/>
      <c r="M376" s="338"/>
      <c r="N376" s="337"/>
      <c r="O376" s="201"/>
      <c r="P376" s="201"/>
      <c r="Q376" s="203"/>
      <c r="R376" s="203"/>
      <c r="S376" s="204"/>
      <c r="T376" s="202"/>
      <c r="U376" s="769"/>
      <c r="V376" s="203"/>
      <c r="W376" s="204"/>
      <c r="X376" s="203"/>
      <c r="Y376" s="204"/>
      <c r="Z376" s="203"/>
      <c r="AA376" s="203"/>
      <c r="AF376" s="365">
        <f t="shared" si="7"/>
        <v>0</v>
      </c>
    </row>
    <row r="377" spans="1:32" s="364" customFormat="1" ht="12.75" hidden="1">
      <c r="A377" s="368"/>
      <c r="B377" s="358"/>
      <c r="C377" s="200"/>
      <c r="D377" s="200"/>
      <c r="E377" s="200"/>
      <c r="F377" s="200"/>
      <c r="G377" s="200"/>
      <c r="H377" s="200"/>
      <c r="I377" s="200"/>
      <c r="J377" s="200"/>
      <c r="K377" s="201"/>
      <c r="L377" s="338"/>
      <c r="M377" s="338"/>
      <c r="N377" s="337"/>
      <c r="O377" s="201"/>
      <c r="P377" s="201"/>
      <c r="Q377" s="203"/>
      <c r="R377" s="203"/>
      <c r="S377" s="204"/>
      <c r="T377" s="202"/>
      <c r="U377" s="769"/>
      <c r="V377" s="203"/>
      <c r="W377" s="204"/>
      <c r="X377" s="203"/>
      <c r="Y377" s="204"/>
      <c r="Z377" s="203"/>
      <c r="AA377" s="203"/>
      <c r="AF377" s="365">
        <f t="shared" si="7"/>
        <v>0</v>
      </c>
    </row>
    <row r="378" spans="1:32" s="364" customFormat="1" ht="12.75" hidden="1">
      <c r="A378" s="368"/>
      <c r="B378" s="358"/>
      <c r="C378" s="200"/>
      <c r="D378" s="200"/>
      <c r="E378" s="200"/>
      <c r="F378" s="200"/>
      <c r="G378" s="200"/>
      <c r="H378" s="200"/>
      <c r="I378" s="200"/>
      <c r="J378" s="200"/>
      <c r="K378" s="201"/>
      <c r="L378" s="338"/>
      <c r="M378" s="338"/>
      <c r="N378" s="337"/>
      <c r="O378" s="201"/>
      <c r="P378" s="201"/>
      <c r="Q378" s="203"/>
      <c r="R378" s="203"/>
      <c r="S378" s="204"/>
      <c r="T378" s="202"/>
      <c r="U378" s="769"/>
      <c r="V378" s="203"/>
      <c r="W378" s="204"/>
      <c r="X378" s="203"/>
      <c r="Y378" s="204"/>
      <c r="Z378" s="203"/>
      <c r="AA378" s="203"/>
      <c r="AF378" s="365">
        <f t="shared" si="7"/>
        <v>0</v>
      </c>
    </row>
    <row r="379" spans="1:32" s="364" customFormat="1" ht="12.75" hidden="1">
      <c r="A379" s="368"/>
      <c r="B379" s="358"/>
      <c r="C379" s="200"/>
      <c r="D379" s="200"/>
      <c r="E379" s="200"/>
      <c r="F379" s="200"/>
      <c r="G379" s="200"/>
      <c r="H379" s="200"/>
      <c r="I379" s="200"/>
      <c r="J379" s="200"/>
      <c r="K379" s="201"/>
      <c r="L379" s="338"/>
      <c r="M379" s="338"/>
      <c r="N379" s="337"/>
      <c r="O379" s="201"/>
      <c r="P379" s="201"/>
      <c r="Q379" s="203"/>
      <c r="R379" s="203"/>
      <c r="S379" s="204"/>
      <c r="T379" s="202"/>
      <c r="U379" s="769"/>
      <c r="V379" s="203"/>
      <c r="W379" s="204"/>
      <c r="X379" s="203"/>
      <c r="Y379" s="204"/>
      <c r="Z379" s="203"/>
      <c r="AA379" s="203"/>
      <c r="AF379" s="365">
        <f t="shared" si="7"/>
        <v>0</v>
      </c>
    </row>
    <row r="380" spans="1:32" s="364" customFormat="1" ht="12.75" hidden="1">
      <c r="A380" s="368"/>
      <c r="B380" s="358"/>
      <c r="C380" s="200"/>
      <c r="D380" s="200"/>
      <c r="E380" s="200"/>
      <c r="F380" s="200"/>
      <c r="G380" s="200"/>
      <c r="H380" s="200"/>
      <c r="I380" s="200"/>
      <c r="J380" s="200"/>
      <c r="K380" s="201"/>
      <c r="L380" s="338"/>
      <c r="M380" s="338"/>
      <c r="N380" s="337"/>
      <c r="O380" s="201"/>
      <c r="P380" s="201"/>
      <c r="Q380" s="203"/>
      <c r="R380" s="203"/>
      <c r="S380" s="204"/>
      <c r="T380" s="202"/>
      <c r="U380" s="769"/>
      <c r="V380" s="203"/>
      <c r="W380" s="204"/>
      <c r="X380" s="203"/>
      <c r="Y380" s="204"/>
      <c r="Z380" s="203"/>
      <c r="AA380" s="203"/>
      <c r="AF380" s="365">
        <f t="shared" si="7"/>
        <v>0</v>
      </c>
    </row>
    <row r="381" spans="1:32" s="364" customFormat="1" ht="12.75" hidden="1">
      <c r="A381" s="368"/>
      <c r="B381" s="358"/>
      <c r="C381" s="200"/>
      <c r="D381" s="200"/>
      <c r="E381" s="200"/>
      <c r="F381" s="200"/>
      <c r="G381" s="200"/>
      <c r="H381" s="200"/>
      <c r="I381" s="200"/>
      <c r="J381" s="200"/>
      <c r="K381" s="201"/>
      <c r="L381" s="338"/>
      <c r="M381" s="338"/>
      <c r="N381" s="337"/>
      <c r="O381" s="201"/>
      <c r="P381" s="201"/>
      <c r="Q381" s="203"/>
      <c r="R381" s="203"/>
      <c r="S381" s="204"/>
      <c r="T381" s="202"/>
      <c r="U381" s="769"/>
      <c r="V381" s="203"/>
      <c r="W381" s="204"/>
      <c r="X381" s="203"/>
      <c r="Y381" s="204"/>
      <c r="Z381" s="203"/>
      <c r="AA381" s="203"/>
      <c r="AF381" s="365">
        <f t="shared" si="7"/>
        <v>0</v>
      </c>
    </row>
    <row r="382" spans="1:32" s="364" customFormat="1" ht="12.75" hidden="1">
      <c r="A382" s="368"/>
      <c r="B382" s="358"/>
      <c r="C382" s="200"/>
      <c r="D382" s="200"/>
      <c r="E382" s="200"/>
      <c r="F382" s="200"/>
      <c r="G382" s="200"/>
      <c r="H382" s="200"/>
      <c r="I382" s="200"/>
      <c r="J382" s="200"/>
      <c r="K382" s="201"/>
      <c r="L382" s="338"/>
      <c r="M382" s="338"/>
      <c r="N382" s="337"/>
      <c r="O382" s="201"/>
      <c r="P382" s="201"/>
      <c r="Q382" s="203"/>
      <c r="R382" s="203"/>
      <c r="S382" s="204"/>
      <c r="T382" s="202"/>
      <c r="U382" s="769"/>
      <c r="V382" s="203"/>
      <c r="W382" s="204"/>
      <c r="X382" s="203"/>
      <c r="Y382" s="204"/>
      <c r="Z382" s="203"/>
      <c r="AA382" s="203"/>
      <c r="AF382" s="365">
        <f t="shared" si="7"/>
        <v>0</v>
      </c>
    </row>
    <row r="383" spans="1:32" s="364" customFormat="1" ht="12.75" hidden="1">
      <c r="A383" s="368"/>
      <c r="B383" s="358"/>
      <c r="C383" s="200"/>
      <c r="D383" s="200"/>
      <c r="E383" s="200"/>
      <c r="F383" s="200"/>
      <c r="G383" s="200"/>
      <c r="H383" s="200"/>
      <c r="I383" s="200"/>
      <c r="J383" s="200"/>
      <c r="K383" s="201"/>
      <c r="L383" s="338"/>
      <c r="M383" s="338"/>
      <c r="N383" s="337"/>
      <c r="O383" s="201"/>
      <c r="P383" s="201"/>
      <c r="Q383" s="203"/>
      <c r="R383" s="203"/>
      <c r="S383" s="204"/>
      <c r="T383" s="202"/>
      <c r="U383" s="769"/>
      <c r="V383" s="203"/>
      <c r="W383" s="204"/>
      <c r="X383" s="203"/>
      <c r="Y383" s="204"/>
      <c r="Z383" s="203"/>
      <c r="AA383" s="203"/>
      <c r="AF383" s="365">
        <f t="shared" si="7"/>
        <v>0</v>
      </c>
    </row>
    <row r="384" spans="1:32" s="364" customFormat="1" ht="12.75" hidden="1">
      <c r="A384" s="368"/>
      <c r="B384" s="358"/>
      <c r="C384" s="200"/>
      <c r="D384" s="200"/>
      <c r="E384" s="200"/>
      <c r="F384" s="200"/>
      <c r="G384" s="200"/>
      <c r="H384" s="200"/>
      <c r="I384" s="200"/>
      <c r="J384" s="200"/>
      <c r="K384" s="201"/>
      <c r="L384" s="338"/>
      <c r="M384" s="338"/>
      <c r="N384" s="337"/>
      <c r="O384" s="201"/>
      <c r="P384" s="201"/>
      <c r="Q384" s="203"/>
      <c r="R384" s="203"/>
      <c r="S384" s="204"/>
      <c r="T384" s="202"/>
      <c r="U384" s="769"/>
      <c r="V384" s="203"/>
      <c r="W384" s="204"/>
      <c r="X384" s="203"/>
      <c r="Y384" s="204"/>
      <c r="Z384" s="203"/>
      <c r="AA384" s="203"/>
      <c r="AF384" s="365">
        <f t="shared" si="7"/>
        <v>0</v>
      </c>
    </row>
    <row r="385" spans="1:32" s="364" customFormat="1" ht="12.75" hidden="1">
      <c r="A385" s="368"/>
      <c r="B385" s="358"/>
      <c r="C385" s="200"/>
      <c r="D385" s="200"/>
      <c r="E385" s="200"/>
      <c r="F385" s="200"/>
      <c r="G385" s="200"/>
      <c r="H385" s="200"/>
      <c r="I385" s="200"/>
      <c r="J385" s="200"/>
      <c r="K385" s="201"/>
      <c r="L385" s="338"/>
      <c r="M385" s="338"/>
      <c r="N385" s="337"/>
      <c r="O385" s="201"/>
      <c r="P385" s="201"/>
      <c r="Q385" s="203"/>
      <c r="R385" s="203"/>
      <c r="S385" s="204"/>
      <c r="T385" s="202"/>
      <c r="U385" s="769"/>
      <c r="V385" s="203"/>
      <c r="W385" s="204"/>
      <c r="X385" s="203"/>
      <c r="Y385" s="204"/>
      <c r="Z385" s="203"/>
      <c r="AA385" s="203"/>
      <c r="AF385" s="365">
        <f t="shared" si="7"/>
        <v>0</v>
      </c>
    </row>
    <row r="386" spans="1:32" s="364" customFormat="1" ht="12.75" hidden="1">
      <c r="A386" s="368"/>
      <c r="B386" s="358"/>
      <c r="C386" s="200"/>
      <c r="D386" s="200"/>
      <c r="E386" s="200"/>
      <c r="F386" s="200"/>
      <c r="G386" s="200"/>
      <c r="H386" s="200"/>
      <c r="I386" s="200"/>
      <c r="J386" s="200"/>
      <c r="K386" s="201"/>
      <c r="L386" s="338"/>
      <c r="M386" s="338"/>
      <c r="N386" s="337"/>
      <c r="O386" s="201"/>
      <c r="P386" s="201"/>
      <c r="Q386" s="203"/>
      <c r="R386" s="203"/>
      <c r="S386" s="204"/>
      <c r="T386" s="202"/>
      <c r="U386" s="769"/>
      <c r="V386" s="203"/>
      <c r="W386" s="204"/>
      <c r="X386" s="203"/>
      <c r="Y386" s="204"/>
      <c r="Z386" s="203"/>
      <c r="AA386" s="203"/>
      <c r="AF386" s="365">
        <f t="shared" si="7"/>
        <v>0</v>
      </c>
    </row>
    <row r="387" spans="1:32" s="364" customFormat="1" ht="12.75" hidden="1">
      <c r="A387" s="368"/>
      <c r="B387" s="358"/>
      <c r="C387" s="200"/>
      <c r="D387" s="200"/>
      <c r="E387" s="200"/>
      <c r="F387" s="200"/>
      <c r="G387" s="200"/>
      <c r="H387" s="200"/>
      <c r="I387" s="200"/>
      <c r="J387" s="200"/>
      <c r="K387" s="201"/>
      <c r="L387" s="338"/>
      <c r="M387" s="338"/>
      <c r="N387" s="337"/>
      <c r="O387" s="201"/>
      <c r="P387" s="201"/>
      <c r="Q387" s="203"/>
      <c r="R387" s="203"/>
      <c r="S387" s="204"/>
      <c r="T387" s="202"/>
      <c r="U387" s="769"/>
      <c r="V387" s="203"/>
      <c r="W387" s="204"/>
      <c r="X387" s="203"/>
      <c r="Y387" s="204"/>
      <c r="Z387" s="203"/>
      <c r="AA387" s="203"/>
      <c r="AF387" s="365">
        <f t="shared" si="7"/>
        <v>0</v>
      </c>
    </row>
    <row r="388" spans="1:32" s="364" customFormat="1" ht="12.75" hidden="1">
      <c r="A388" s="368"/>
      <c r="B388" s="358"/>
      <c r="C388" s="200"/>
      <c r="D388" s="200"/>
      <c r="E388" s="200"/>
      <c r="F388" s="200"/>
      <c r="G388" s="200"/>
      <c r="H388" s="200"/>
      <c r="I388" s="200"/>
      <c r="J388" s="200"/>
      <c r="K388" s="201"/>
      <c r="L388" s="338"/>
      <c r="M388" s="338"/>
      <c r="N388" s="337"/>
      <c r="O388" s="201"/>
      <c r="P388" s="201"/>
      <c r="Q388" s="203"/>
      <c r="R388" s="203"/>
      <c r="S388" s="204"/>
      <c r="T388" s="202"/>
      <c r="U388" s="769"/>
      <c r="V388" s="203"/>
      <c r="W388" s="204"/>
      <c r="X388" s="203"/>
      <c r="Y388" s="204"/>
      <c r="Z388" s="203"/>
      <c r="AA388" s="203"/>
      <c r="AF388" s="365">
        <f t="shared" si="7"/>
        <v>0</v>
      </c>
    </row>
    <row r="389" spans="1:32" s="364" customFormat="1" ht="12.75" hidden="1">
      <c r="A389" s="368"/>
      <c r="B389" s="358"/>
      <c r="C389" s="200"/>
      <c r="D389" s="200"/>
      <c r="E389" s="200"/>
      <c r="F389" s="200"/>
      <c r="G389" s="200"/>
      <c r="H389" s="200"/>
      <c r="I389" s="200"/>
      <c r="J389" s="200"/>
      <c r="K389" s="201"/>
      <c r="L389" s="338"/>
      <c r="M389" s="338"/>
      <c r="N389" s="337"/>
      <c r="O389" s="201"/>
      <c r="P389" s="201"/>
      <c r="Q389" s="203"/>
      <c r="R389" s="203"/>
      <c r="S389" s="204"/>
      <c r="T389" s="202"/>
      <c r="U389" s="769"/>
      <c r="V389" s="203"/>
      <c r="W389" s="204"/>
      <c r="X389" s="203"/>
      <c r="Y389" s="204"/>
      <c r="Z389" s="203"/>
      <c r="AA389" s="203"/>
      <c r="AF389" s="365">
        <f t="shared" si="7"/>
        <v>0</v>
      </c>
    </row>
    <row r="390" spans="1:32" s="364" customFormat="1" ht="12.75" hidden="1">
      <c r="A390" s="368"/>
      <c r="B390" s="358"/>
      <c r="C390" s="200"/>
      <c r="D390" s="200"/>
      <c r="E390" s="200"/>
      <c r="F390" s="200"/>
      <c r="G390" s="200"/>
      <c r="H390" s="200"/>
      <c r="I390" s="200"/>
      <c r="J390" s="200"/>
      <c r="K390" s="201"/>
      <c r="L390" s="338"/>
      <c r="M390" s="338"/>
      <c r="N390" s="337"/>
      <c r="O390" s="201"/>
      <c r="P390" s="201"/>
      <c r="Q390" s="203"/>
      <c r="R390" s="203"/>
      <c r="S390" s="204"/>
      <c r="T390" s="202"/>
      <c r="U390" s="769"/>
      <c r="V390" s="203"/>
      <c r="W390" s="204"/>
      <c r="X390" s="203"/>
      <c r="Y390" s="204"/>
      <c r="Z390" s="203"/>
      <c r="AA390" s="203"/>
      <c r="AF390" s="365">
        <f t="shared" si="7"/>
        <v>0</v>
      </c>
    </row>
    <row r="391" spans="1:32" s="364" customFormat="1" ht="12.75" hidden="1">
      <c r="A391" s="368"/>
      <c r="B391" s="358"/>
      <c r="C391" s="200"/>
      <c r="D391" s="200"/>
      <c r="E391" s="200"/>
      <c r="F391" s="200"/>
      <c r="G391" s="200"/>
      <c r="H391" s="200"/>
      <c r="I391" s="200"/>
      <c r="J391" s="200"/>
      <c r="K391" s="201"/>
      <c r="L391" s="338"/>
      <c r="M391" s="338"/>
      <c r="N391" s="337"/>
      <c r="O391" s="201"/>
      <c r="P391" s="201"/>
      <c r="Q391" s="203"/>
      <c r="R391" s="203"/>
      <c r="S391" s="204"/>
      <c r="T391" s="202"/>
      <c r="U391" s="769"/>
      <c r="V391" s="203"/>
      <c r="W391" s="204"/>
      <c r="X391" s="203"/>
      <c r="Y391" s="204"/>
      <c r="Z391" s="203"/>
      <c r="AA391" s="203"/>
      <c r="AF391" s="365">
        <f t="shared" si="7"/>
        <v>0</v>
      </c>
    </row>
    <row r="392" spans="1:32" s="364" customFormat="1" ht="12.75" hidden="1">
      <c r="A392" s="368"/>
      <c r="B392" s="358"/>
      <c r="C392" s="200"/>
      <c r="D392" s="200"/>
      <c r="E392" s="200"/>
      <c r="F392" s="200"/>
      <c r="G392" s="200"/>
      <c r="H392" s="200"/>
      <c r="I392" s="200"/>
      <c r="J392" s="200"/>
      <c r="K392" s="201"/>
      <c r="L392" s="338"/>
      <c r="M392" s="338"/>
      <c r="N392" s="337"/>
      <c r="O392" s="201"/>
      <c r="P392" s="201"/>
      <c r="Q392" s="203"/>
      <c r="R392" s="203"/>
      <c r="S392" s="204"/>
      <c r="T392" s="202"/>
      <c r="U392" s="769"/>
      <c r="V392" s="203"/>
      <c r="W392" s="204"/>
      <c r="X392" s="203"/>
      <c r="Y392" s="204"/>
      <c r="Z392" s="203"/>
      <c r="AA392" s="203"/>
      <c r="AF392" s="365">
        <f t="shared" si="7"/>
        <v>0</v>
      </c>
    </row>
    <row r="393" spans="1:32" s="364" customFormat="1" ht="12.75" hidden="1">
      <c r="A393" s="368"/>
      <c r="B393" s="358"/>
      <c r="C393" s="200"/>
      <c r="D393" s="200"/>
      <c r="E393" s="200"/>
      <c r="F393" s="200"/>
      <c r="G393" s="200"/>
      <c r="H393" s="200"/>
      <c r="I393" s="200"/>
      <c r="J393" s="200"/>
      <c r="K393" s="201"/>
      <c r="L393" s="338"/>
      <c r="M393" s="338"/>
      <c r="N393" s="337"/>
      <c r="O393" s="201"/>
      <c r="P393" s="201"/>
      <c r="Q393" s="203"/>
      <c r="R393" s="203"/>
      <c r="S393" s="204"/>
      <c r="T393" s="202"/>
      <c r="U393" s="769"/>
      <c r="V393" s="203"/>
      <c r="W393" s="204"/>
      <c r="X393" s="203"/>
      <c r="Y393" s="204"/>
      <c r="Z393" s="203"/>
      <c r="AA393" s="203"/>
      <c r="AF393" s="365">
        <f t="shared" si="7"/>
        <v>0</v>
      </c>
    </row>
    <row r="394" spans="1:32" s="364" customFormat="1" ht="12.75" hidden="1">
      <c r="A394" s="368"/>
      <c r="B394" s="358"/>
      <c r="C394" s="200"/>
      <c r="D394" s="200"/>
      <c r="E394" s="200"/>
      <c r="F394" s="200"/>
      <c r="G394" s="200"/>
      <c r="H394" s="200"/>
      <c r="I394" s="200"/>
      <c r="J394" s="200"/>
      <c r="K394" s="201"/>
      <c r="L394" s="338"/>
      <c r="M394" s="338"/>
      <c r="N394" s="337"/>
      <c r="O394" s="201"/>
      <c r="P394" s="201"/>
      <c r="Q394" s="203"/>
      <c r="R394" s="203"/>
      <c r="S394" s="204"/>
      <c r="T394" s="202"/>
      <c r="U394" s="769"/>
      <c r="V394" s="203"/>
      <c r="W394" s="204"/>
      <c r="X394" s="203"/>
      <c r="Y394" s="204"/>
      <c r="Z394" s="203"/>
      <c r="AA394" s="203"/>
      <c r="AF394" s="365">
        <f t="shared" si="7"/>
        <v>0</v>
      </c>
    </row>
    <row r="395" spans="1:32" s="364" customFormat="1" ht="12.75" hidden="1">
      <c r="A395" s="368"/>
      <c r="B395" s="358"/>
      <c r="C395" s="200"/>
      <c r="D395" s="200"/>
      <c r="E395" s="200"/>
      <c r="F395" s="200"/>
      <c r="G395" s="200"/>
      <c r="H395" s="200"/>
      <c r="I395" s="200"/>
      <c r="J395" s="200"/>
      <c r="K395" s="201"/>
      <c r="L395" s="338"/>
      <c r="M395" s="338"/>
      <c r="N395" s="337"/>
      <c r="O395" s="201"/>
      <c r="P395" s="201"/>
      <c r="Q395" s="203"/>
      <c r="R395" s="203"/>
      <c r="S395" s="204"/>
      <c r="T395" s="202"/>
      <c r="U395" s="769"/>
      <c r="V395" s="203"/>
      <c r="W395" s="204"/>
      <c r="X395" s="203"/>
      <c r="Y395" s="204"/>
      <c r="Z395" s="203"/>
      <c r="AA395" s="203"/>
      <c r="AF395" s="365">
        <f t="shared" si="7"/>
        <v>0</v>
      </c>
    </row>
    <row r="396" spans="1:32" s="364" customFormat="1" ht="12.75" hidden="1">
      <c r="A396" s="368"/>
      <c r="B396" s="358"/>
      <c r="C396" s="200"/>
      <c r="D396" s="200"/>
      <c r="E396" s="200"/>
      <c r="F396" s="200"/>
      <c r="G396" s="200"/>
      <c r="H396" s="200"/>
      <c r="I396" s="200"/>
      <c r="J396" s="200"/>
      <c r="K396" s="201"/>
      <c r="L396" s="338"/>
      <c r="M396" s="338"/>
      <c r="N396" s="337"/>
      <c r="O396" s="201"/>
      <c r="P396" s="201"/>
      <c r="Q396" s="203"/>
      <c r="R396" s="203"/>
      <c r="S396" s="204"/>
      <c r="T396" s="202"/>
      <c r="U396" s="769"/>
      <c r="V396" s="203"/>
      <c r="W396" s="204"/>
      <c r="X396" s="203"/>
      <c r="Y396" s="204"/>
      <c r="Z396" s="203"/>
      <c r="AA396" s="203"/>
      <c r="AF396" s="365">
        <f t="shared" si="7"/>
        <v>0</v>
      </c>
    </row>
    <row r="397" spans="1:32" s="364" customFormat="1" ht="12.75" hidden="1">
      <c r="A397" s="368"/>
      <c r="B397" s="358"/>
      <c r="C397" s="200"/>
      <c r="D397" s="200"/>
      <c r="E397" s="200"/>
      <c r="F397" s="200"/>
      <c r="G397" s="200"/>
      <c r="H397" s="200"/>
      <c r="I397" s="200"/>
      <c r="J397" s="200"/>
      <c r="K397" s="201"/>
      <c r="L397" s="338"/>
      <c r="M397" s="338"/>
      <c r="N397" s="337"/>
      <c r="O397" s="201"/>
      <c r="P397" s="201"/>
      <c r="Q397" s="203"/>
      <c r="R397" s="203"/>
      <c r="S397" s="204"/>
      <c r="T397" s="202"/>
      <c r="U397" s="769"/>
      <c r="V397" s="203"/>
      <c r="W397" s="204"/>
      <c r="X397" s="203"/>
      <c r="Y397" s="204"/>
      <c r="Z397" s="203"/>
      <c r="AA397" s="203"/>
      <c r="AF397" s="365">
        <f t="shared" si="7"/>
        <v>0</v>
      </c>
    </row>
    <row r="398" spans="1:32" s="364" customFormat="1" ht="12.75" hidden="1">
      <c r="A398" s="368"/>
      <c r="B398" s="358"/>
      <c r="C398" s="200"/>
      <c r="D398" s="200"/>
      <c r="E398" s="200"/>
      <c r="F398" s="200"/>
      <c r="G398" s="200"/>
      <c r="H398" s="200"/>
      <c r="I398" s="200"/>
      <c r="J398" s="200"/>
      <c r="K398" s="201"/>
      <c r="L398" s="338"/>
      <c r="M398" s="338"/>
      <c r="N398" s="337"/>
      <c r="O398" s="201"/>
      <c r="P398" s="201"/>
      <c r="Q398" s="203"/>
      <c r="R398" s="203"/>
      <c r="S398" s="204"/>
      <c r="T398" s="202"/>
      <c r="U398" s="769"/>
      <c r="V398" s="203"/>
      <c r="W398" s="204"/>
      <c r="X398" s="203"/>
      <c r="Y398" s="204"/>
      <c r="Z398" s="203"/>
      <c r="AA398" s="203"/>
      <c r="AF398" s="365">
        <f t="shared" si="7"/>
        <v>0</v>
      </c>
    </row>
    <row r="399" spans="1:32" s="364" customFormat="1" ht="12.75" hidden="1">
      <c r="A399" s="368"/>
      <c r="B399" s="358"/>
      <c r="C399" s="200"/>
      <c r="D399" s="200"/>
      <c r="E399" s="200"/>
      <c r="F399" s="200"/>
      <c r="G399" s="200"/>
      <c r="H399" s="200"/>
      <c r="I399" s="200"/>
      <c r="J399" s="200"/>
      <c r="K399" s="201"/>
      <c r="L399" s="338"/>
      <c r="M399" s="338"/>
      <c r="N399" s="337"/>
      <c r="O399" s="201"/>
      <c r="P399" s="201"/>
      <c r="Q399" s="203"/>
      <c r="R399" s="203"/>
      <c r="S399" s="204"/>
      <c r="T399" s="202"/>
      <c r="U399" s="769"/>
      <c r="V399" s="203"/>
      <c r="W399" s="204"/>
      <c r="X399" s="203"/>
      <c r="Y399" s="204"/>
      <c r="Z399" s="203"/>
      <c r="AA399" s="203"/>
      <c r="AF399" s="365">
        <f t="shared" si="7"/>
        <v>0</v>
      </c>
    </row>
    <row r="400" spans="1:32" s="364" customFormat="1" ht="12.75" hidden="1">
      <c r="A400" s="368"/>
      <c r="B400" s="358"/>
      <c r="C400" s="200"/>
      <c r="D400" s="200"/>
      <c r="E400" s="200"/>
      <c r="F400" s="200"/>
      <c r="G400" s="200"/>
      <c r="H400" s="200"/>
      <c r="I400" s="200"/>
      <c r="J400" s="200"/>
      <c r="K400" s="201"/>
      <c r="L400" s="338"/>
      <c r="M400" s="338"/>
      <c r="N400" s="337"/>
      <c r="O400" s="201"/>
      <c r="P400" s="201"/>
      <c r="Q400" s="203"/>
      <c r="R400" s="203"/>
      <c r="S400" s="204"/>
      <c r="T400" s="202"/>
      <c r="U400" s="769"/>
      <c r="V400" s="203"/>
      <c r="W400" s="204"/>
      <c r="X400" s="203"/>
      <c r="Y400" s="204"/>
      <c r="Z400" s="203"/>
      <c r="AA400" s="203"/>
      <c r="AF400" s="365">
        <f t="shared" si="7"/>
        <v>0</v>
      </c>
    </row>
    <row r="401" spans="1:32" s="364" customFormat="1" ht="12.75" hidden="1">
      <c r="A401" s="368"/>
      <c r="B401" s="358"/>
      <c r="C401" s="200"/>
      <c r="D401" s="200"/>
      <c r="E401" s="200"/>
      <c r="F401" s="200"/>
      <c r="G401" s="200"/>
      <c r="H401" s="200"/>
      <c r="I401" s="200"/>
      <c r="J401" s="200"/>
      <c r="K401" s="201"/>
      <c r="L401" s="338"/>
      <c r="M401" s="338"/>
      <c r="N401" s="337"/>
      <c r="O401" s="201"/>
      <c r="P401" s="201"/>
      <c r="Q401" s="203"/>
      <c r="R401" s="203"/>
      <c r="S401" s="204"/>
      <c r="T401" s="202"/>
      <c r="U401" s="769"/>
      <c r="V401" s="203"/>
      <c r="W401" s="204"/>
      <c r="X401" s="203"/>
      <c r="Y401" s="204"/>
      <c r="Z401" s="203"/>
      <c r="AA401" s="203"/>
      <c r="AF401" s="365">
        <f t="shared" si="7"/>
        <v>0</v>
      </c>
    </row>
    <row r="402" spans="1:32" s="364" customFormat="1" ht="12.75" hidden="1">
      <c r="A402" s="368"/>
      <c r="B402" s="358"/>
      <c r="C402" s="200"/>
      <c r="D402" s="200"/>
      <c r="E402" s="200"/>
      <c r="F402" s="200"/>
      <c r="G402" s="200"/>
      <c r="H402" s="200"/>
      <c r="I402" s="200"/>
      <c r="J402" s="200"/>
      <c r="K402" s="201"/>
      <c r="L402" s="338"/>
      <c r="M402" s="338"/>
      <c r="N402" s="337"/>
      <c r="O402" s="201"/>
      <c r="P402" s="201"/>
      <c r="Q402" s="203"/>
      <c r="R402" s="203"/>
      <c r="S402" s="204"/>
      <c r="T402" s="202"/>
      <c r="U402" s="769"/>
      <c r="V402" s="203"/>
      <c r="W402" s="204"/>
      <c r="X402" s="203"/>
      <c r="Y402" s="204"/>
      <c r="Z402" s="203"/>
      <c r="AA402" s="203"/>
      <c r="AF402" s="365">
        <f t="shared" si="7"/>
        <v>0</v>
      </c>
    </row>
    <row r="403" spans="1:32" s="364" customFormat="1" ht="12.75" hidden="1">
      <c r="A403" s="368"/>
      <c r="B403" s="358"/>
      <c r="C403" s="200"/>
      <c r="D403" s="200"/>
      <c r="E403" s="200"/>
      <c r="F403" s="200"/>
      <c r="G403" s="200"/>
      <c r="H403" s="200"/>
      <c r="I403" s="200"/>
      <c r="J403" s="200"/>
      <c r="K403" s="201"/>
      <c r="L403" s="338"/>
      <c r="M403" s="338"/>
      <c r="N403" s="337"/>
      <c r="O403" s="201"/>
      <c r="P403" s="201"/>
      <c r="Q403" s="203"/>
      <c r="R403" s="203"/>
      <c r="S403" s="204"/>
      <c r="T403" s="202"/>
      <c r="U403" s="769"/>
      <c r="V403" s="203"/>
      <c r="W403" s="204"/>
      <c r="X403" s="203"/>
      <c r="Y403" s="204"/>
      <c r="Z403" s="203"/>
      <c r="AA403" s="203"/>
      <c r="AF403" s="365">
        <f t="shared" si="7"/>
        <v>0</v>
      </c>
    </row>
    <row r="404" spans="1:32" s="364" customFormat="1" ht="12.75" hidden="1">
      <c r="A404" s="368"/>
      <c r="B404" s="358"/>
      <c r="C404" s="200"/>
      <c r="D404" s="200"/>
      <c r="E404" s="200"/>
      <c r="F404" s="200"/>
      <c r="G404" s="200"/>
      <c r="H404" s="200"/>
      <c r="I404" s="200"/>
      <c r="J404" s="200"/>
      <c r="K404" s="201"/>
      <c r="L404" s="338"/>
      <c r="M404" s="338"/>
      <c r="N404" s="337"/>
      <c r="O404" s="201"/>
      <c r="P404" s="201"/>
      <c r="Q404" s="203"/>
      <c r="R404" s="203"/>
      <c r="S404" s="204"/>
      <c r="T404" s="202"/>
      <c r="U404" s="769"/>
      <c r="V404" s="203"/>
      <c r="W404" s="204"/>
      <c r="X404" s="203"/>
      <c r="Y404" s="204"/>
      <c r="Z404" s="203"/>
      <c r="AA404" s="203"/>
      <c r="AF404" s="365">
        <f t="shared" si="7"/>
        <v>0</v>
      </c>
    </row>
    <row r="405" spans="1:32" s="364" customFormat="1" ht="12.75" hidden="1">
      <c r="A405" s="368"/>
      <c r="B405" s="358"/>
      <c r="C405" s="200"/>
      <c r="D405" s="200"/>
      <c r="E405" s="200"/>
      <c r="F405" s="200"/>
      <c r="G405" s="200"/>
      <c r="H405" s="200"/>
      <c r="I405" s="200"/>
      <c r="J405" s="200"/>
      <c r="K405" s="201"/>
      <c r="L405" s="338"/>
      <c r="M405" s="338"/>
      <c r="N405" s="337"/>
      <c r="O405" s="201"/>
      <c r="P405" s="201"/>
      <c r="Q405" s="203"/>
      <c r="R405" s="203"/>
      <c r="S405" s="204"/>
      <c r="T405" s="202"/>
      <c r="U405" s="769"/>
      <c r="V405" s="203"/>
      <c r="W405" s="204"/>
      <c r="X405" s="203"/>
      <c r="Y405" s="204"/>
      <c r="Z405" s="203"/>
      <c r="AA405" s="203"/>
      <c r="AF405" s="365">
        <f t="shared" si="7"/>
        <v>0</v>
      </c>
    </row>
    <row r="406" spans="1:32" s="364" customFormat="1" ht="12.75" hidden="1">
      <c r="A406" s="368"/>
      <c r="B406" s="358"/>
      <c r="C406" s="200"/>
      <c r="D406" s="200"/>
      <c r="E406" s="200"/>
      <c r="F406" s="200"/>
      <c r="G406" s="200"/>
      <c r="H406" s="200"/>
      <c r="I406" s="200"/>
      <c r="J406" s="200"/>
      <c r="K406" s="201"/>
      <c r="L406" s="338"/>
      <c r="M406" s="338"/>
      <c r="N406" s="337"/>
      <c r="O406" s="201"/>
      <c r="P406" s="201"/>
      <c r="Q406" s="203"/>
      <c r="R406" s="203"/>
      <c r="S406" s="204"/>
      <c r="T406" s="202"/>
      <c r="U406" s="769"/>
      <c r="V406" s="203"/>
      <c r="W406" s="204"/>
      <c r="X406" s="203"/>
      <c r="Y406" s="204"/>
      <c r="Z406" s="203"/>
      <c r="AA406" s="203"/>
      <c r="AF406" s="365">
        <f t="shared" si="7"/>
        <v>0</v>
      </c>
    </row>
    <row r="407" spans="1:32" s="364" customFormat="1" ht="12.75" hidden="1">
      <c r="A407" s="368"/>
      <c r="B407" s="358"/>
      <c r="C407" s="200"/>
      <c r="D407" s="200"/>
      <c r="E407" s="200"/>
      <c r="F407" s="200"/>
      <c r="G407" s="200"/>
      <c r="H407" s="200"/>
      <c r="I407" s="200"/>
      <c r="J407" s="200"/>
      <c r="K407" s="201"/>
      <c r="L407" s="338"/>
      <c r="M407" s="338"/>
      <c r="N407" s="337"/>
      <c r="O407" s="201"/>
      <c r="P407" s="201"/>
      <c r="Q407" s="203"/>
      <c r="R407" s="203"/>
      <c r="S407" s="204"/>
      <c r="T407" s="202"/>
      <c r="U407" s="769"/>
      <c r="V407" s="203"/>
      <c r="W407" s="204"/>
      <c r="X407" s="203"/>
      <c r="Y407" s="204"/>
      <c r="Z407" s="203"/>
      <c r="AA407" s="203"/>
      <c r="AF407" s="365">
        <f t="shared" si="7"/>
        <v>0</v>
      </c>
    </row>
    <row r="408" spans="1:32" s="364" customFormat="1" ht="12.75" hidden="1">
      <c r="A408" s="368"/>
      <c r="B408" s="358"/>
      <c r="C408" s="200"/>
      <c r="D408" s="200"/>
      <c r="E408" s="200"/>
      <c r="F408" s="200"/>
      <c r="G408" s="200"/>
      <c r="H408" s="200"/>
      <c r="I408" s="200"/>
      <c r="J408" s="200"/>
      <c r="K408" s="201"/>
      <c r="L408" s="338"/>
      <c r="M408" s="338"/>
      <c r="N408" s="337"/>
      <c r="O408" s="201"/>
      <c r="P408" s="201"/>
      <c r="Q408" s="203"/>
      <c r="R408" s="203"/>
      <c r="S408" s="204"/>
      <c r="T408" s="202"/>
      <c r="U408" s="769"/>
      <c r="V408" s="203"/>
      <c r="W408" s="204"/>
      <c r="X408" s="203"/>
      <c r="Y408" s="204"/>
      <c r="Z408" s="203"/>
      <c r="AA408" s="203"/>
      <c r="AF408" s="365">
        <f t="shared" si="7"/>
        <v>0</v>
      </c>
    </row>
    <row r="409" spans="1:32" s="364" customFormat="1" ht="12.75" hidden="1">
      <c r="A409" s="368"/>
      <c r="B409" s="358"/>
      <c r="C409" s="200"/>
      <c r="D409" s="200"/>
      <c r="E409" s="200"/>
      <c r="F409" s="200"/>
      <c r="G409" s="200"/>
      <c r="H409" s="200"/>
      <c r="I409" s="200"/>
      <c r="J409" s="200"/>
      <c r="K409" s="201"/>
      <c r="L409" s="338"/>
      <c r="M409" s="338"/>
      <c r="N409" s="337"/>
      <c r="O409" s="201"/>
      <c r="P409" s="201"/>
      <c r="Q409" s="203"/>
      <c r="R409" s="203"/>
      <c r="S409" s="204"/>
      <c r="T409" s="202"/>
      <c r="U409" s="769"/>
      <c r="V409" s="203"/>
      <c r="W409" s="204"/>
      <c r="X409" s="203"/>
      <c r="Y409" s="204"/>
      <c r="Z409" s="203"/>
      <c r="AA409" s="203"/>
      <c r="AF409" s="365">
        <f aca="true" t="shared" si="8" ref="AF409:AF460">Q409-U409</f>
        <v>0</v>
      </c>
    </row>
    <row r="410" spans="1:32" s="364" customFormat="1" ht="12.75" hidden="1">
      <c r="A410" s="368"/>
      <c r="B410" s="358"/>
      <c r="C410" s="200"/>
      <c r="D410" s="200"/>
      <c r="E410" s="200"/>
      <c r="F410" s="200"/>
      <c r="G410" s="200"/>
      <c r="H410" s="200"/>
      <c r="I410" s="200"/>
      <c r="J410" s="200"/>
      <c r="K410" s="201"/>
      <c r="L410" s="338"/>
      <c r="M410" s="338"/>
      <c r="N410" s="337"/>
      <c r="O410" s="201"/>
      <c r="P410" s="201"/>
      <c r="Q410" s="203"/>
      <c r="R410" s="203"/>
      <c r="S410" s="204"/>
      <c r="T410" s="202"/>
      <c r="U410" s="769"/>
      <c r="V410" s="203"/>
      <c r="W410" s="204"/>
      <c r="X410" s="203"/>
      <c r="Y410" s="204"/>
      <c r="Z410" s="203"/>
      <c r="AA410" s="203"/>
      <c r="AF410" s="365">
        <f t="shared" si="8"/>
        <v>0</v>
      </c>
    </row>
    <row r="411" spans="1:32" s="364" customFormat="1" ht="12.75" hidden="1">
      <c r="A411" s="368"/>
      <c r="B411" s="358"/>
      <c r="C411" s="200"/>
      <c r="D411" s="200"/>
      <c r="E411" s="200"/>
      <c r="F411" s="200"/>
      <c r="G411" s="200"/>
      <c r="H411" s="200"/>
      <c r="I411" s="200"/>
      <c r="J411" s="200"/>
      <c r="K411" s="201"/>
      <c r="L411" s="338"/>
      <c r="M411" s="338"/>
      <c r="N411" s="337"/>
      <c r="O411" s="201"/>
      <c r="P411" s="201"/>
      <c r="Q411" s="203"/>
      <c r="R411" s="203"/>
      <c r="S411" s="204"/>
      <c r="T411" s="202"/>
      <c r="U411" s="769"/>
      <c r="V411" s="203"/>
      <c r="W411" s="204"/>
      <c r="X411" s="203"/>
      <c r="Y411" s="204"/>
      <c r="Z411" s="203"/>
      <c r="AA411" s="203"/>
      <c r="AF411" s="365">
        <f t="shared" si="8"/>
        <v>0</v>
      </c>
    </row>
    <row r="412" spans="1:32" s="364" customFormat="1" ht="12.75" hidden="1">
      <c r="A412" s="368"/>
      <c r="B412" s="358"/>
      <c r="C412" s="200"/>
      <c r="D412" s="200"/>
      <c r="E412" s="200"/>
      <c r="F412" s="200"/>
      <c r="G412" s="200"/>
      <c r="H412" s="200"/>
      <c r="I412" s="200"/>
      <c r="J412" s="200"/>
      <c r="K412" s="201"/>
      <c r="L412" s="338"/>
      <c r="M412" s="338"/>
      <c r="N412" s="337"/>
      <c r="O412" s="201"/>
      <c r="P412" s="201"/>
      <c r="Q412" s="203"/>
      <c r="R412" s="203"/>
      <c r="S412" s="204"/>
      <c r="T412" s="202"/>
      <c r="U412" s="769"/>
      <c r="V412" s="203"/>
      <c r="W412" s="204"/>
      <c r="X412" s="203"/>
      <c r="Y412" s="204"/>
      <c r="Z412" s="203"/>
      <c r="AA412" s="203"/>
      <c r="AF412" s="365">
        <f t="shared" si="8"/>
        <v>0</v>
      </c>
    </row>
    <row r="413" spans="1:32" s="364" customFormat="1" ht="12.75" hidden="1">
      <c r="A413" s="368"/>
      <c r="B413" s="358"/>
      <c r="C413" s="200"/>
      <c r="D413" s="200"/>
      <c r="E413" s="200"/>
      <c r="F413" s="200"/>
      <c r="G413" s="200"/>
      <c r="H413" s="200"/>
      <c r="I413" s="200"/>
      <c r="J413" s="200"/>
      <c r="K413" s="201"/>
      <c r="L413" s="338"/>
      <c r="M413" s="338"/>
      <c r="N413" s="337"/>
      <c r="O413" s="201"/>
      <c r="P413" s="201"/>
      <c r="Q413" s="203"/>
      <c r="R413" s="203"/>
      <c r="S413" s="204"/>
      <c r="T413" s="202"/>
      <c r="U413" s="769"/>
      <c r="V413" s="203"/>
      <c r="W413" s="204"/>
      <c r="X413" s="203"/>
      <c r="Y413" s="204"/>
      <c r="Z413" s="203"/>
      <c r="AA413" s="203"/>
      <c r="AF413" s="365">
        <f t="shared" si="8"/>
        <v>0</v>
      </c>
    </row>
    <row r="414" spans="1:32" s="364" customFormat="1" ht="12.75" hidden="1">
      <c r="A414" s="368"/>
      <c r="B414" s="358"/>
      <c r="C414" s="200"/>
      <c r="D414" s="200"/>
      <c r="E414" s="200"/>
      <c r="F414" s="200"/>
      <c r="G414" s="200"/>
      <c r="H414" s="200"/>
      <c r="I414" s="200"/>
      <c r="J414" s="200"/>
      <c r="K414" s="201"/>
      <c r="L414" s="338"/>
      <c r="M414" s="338"/>
      <c r="N414" s="337"/>
      <c r="O414" s="201"/>
      <c r="P414" s="201"/>
      <c r="Q414" s="203"/>
      <c r="R414" s="203"/>
      <c r="S414" s="204"/>
      <c r="T414" s="202"/>
      <c r="U414" s="769"/>
      <c r="V414" s="203"/>
      <c r="W414" s="204"/>
      <c r="X414" s="203"/>
      <c r="Y414" s="204"/>
      <c r="Z414" s="203"/>
      <c r="AA414" s="203"/>
      <c r="AF414" s="365">
        <f t="shared" si="8"/>
        <v>0</v>
      </c>
    </row>
    <row r="415" spans="1:32" s="364" customFormat="1" ht="12.75" hidden="1">
      <c r="A415" s="368"/>
      <c r="B415" s="358"/>
      <c r="C415" s="200"/>
      <c r="D415" s="200"/>
      <c r="E415" s="200"/>
      <c r="F415" s="200"/>
      <c r="G415" s="200"/>
      <c r="H415" s="200"/>
      <c r="I415" s="200"/>
      <c r="J415" s="200"/>
      <c r="K415" s="201"/>
      <c r="L415" s="338"/>
      <c r="M415" s="338"/>
      <c r="N415" s="337"/>
      <c r="O415" s="201"/>
      <c r="P415" s="201"/>
      <c r="Q415" s="203"/>
      <c r="R415" s="203"/>
      <c r="S415" s="204"/>
      <c r="T415" s="202"/>
      <c r="U415" s="769"/>
      <c r="V415" s="203"/>
      <c r="W415" s="204"/>
      <c r="X415" s="203"/>
      <c r="Y415" s="204"/>
      <c r="Z415" s="203"/>
      <c r="AA415" s="203"/>
      <c r="AF415" s="365">
        <f t="shared" si="8"/>
        <v>0</v>
      </c>
    </row>
    <row r="416" spans="1:32" s="364" customFormat="1" ht="12.75" hidden="1">
      <c r="A416" s="368"/>
      <c r="B416" s="358"/>
      <c r="C416" s="200"/>
      <c r="D416" s="200"/>
      <c r="E416" s="200"/>
      <c r="F416" s="200"/>
      <c r="G416" s="200"/>
      <c r="H416" s="200"/>
      <c r="I416" s="200"/>
      <c r="J416" s="200"/>
      <c r="K416" s="201"/>
      <c r="L416" s="338"/>
      <c r="M416" s="338"/>
      <c r="N416" s="337"/>
      <c r="O416" s="201"/>
      <c r="P416" s="201"/>
      <c r="Q416" s="203"/>
      <c r="R416" s="203"/>
      <c r="S416" s="204"/>
      <c r="T416" s="202"/>
      <c r="U416" s="769"/>
      <c r="V416" s="203"/>
      <c r="W416" s="204"/>
      <c r="X416" s="203"/>
      <c r="Y416" s="204"/>
      <c r="Z416" s="203"/>
      <c r="AA416" s="203"/>
      <c r="AF416" s="365">
        <f t="shared" si="8"/>
        <v>0</v>
      </c>
    </row>
    <row r="417" spans="1:32" s="364" customFormat="1" ht="12.75" hidden="1">
      <c r="A417" s="368"/>
      <c r="B417" s="358"/>
      <c r="C417" s="200"/>
      <c r="D417" s="200"/>
      <c r="E417" s="200"/>
      <c r="F417" s="200"/>
      <c r="G417" s="200"/>
      <c r="H417" s="200"/>
      <c r="I417" s="200"/>
      <c r="J417" s="200"/>
      <c r="K417" s="201"/>
      <c r="L417" s="338"/>
      <c r="M417" s="338"/>
      <c r="N417" s="337"/>
      <c r="O417" s="201"/>
      <c r="P417" s="201"/>
      <c r="Q417" s="203"/>
      <c r="R417" s="203"/>
      <c r="S417" s="204"/>
      <c r="T417" s="202"/>
      <c r="U417" s="769"/>
      <c r="V417" s="203"/>
      <c r="W417" s="204"/>
      <c r="X417" s="203"/>
      <c r="Y417" s="204"/>
      <c r="Z417" s="203"/>
      <c r="AA417" s="203"/>
      <c r="AF417" s="365">
        <f t="shared" si="8"/>
        <v>0</v>
      </c>
    </row>
    <row r="418" spans="1:32" s="364" customFormat="1" ht="12.75" hidden="1">
      <c r="A418" s="368"/>
      <c r="B418" s="358"/>
      <c r="C418" s="200"/>
      <c r="D418" s="200"/>
      <c r="E418" s="200"/>
      <c r="F418" s="200"/>
      <c r="G418" s="200"/>
      <c r="H418" s="200"/>
      <c r="I418" s="200"/>
      <c r="J418" s="200"/>
      <c r="K418" s="201"/>
      <c r="L418" s="338"/>
      <c r="M418" s="338"/>
      <c r="N418" s="337"/>
      <c r="O418" s="201"/>
      <c r="P418" s="201"/>
      <c r="Q418" s="203"/>
      <c r="R418" s="203"/>
      <c r="S418" s="204"/>
      <c r="T418" s="202"/>
      <c r="U418" s="769"/>
      <c r="V418" s="203"/>
      <c r="W418" s="204"/>
      <c r="X418" s="203"/>
      <c r="Y418" s="204"/>
      <c r="Z418" s="203"/>
      <c r="AA418" s="203"/>
      <c r="AF418" s="365">
        <f t="shared" si="8"/>
        <v>0</v>
      </c>
    </row>
    <row r="419" spans="1:32" s="364" customFormat="1" ht="12.75" hidden="1">
      <c r="A419" s="368"/>
      <c r="B419" s="358"/>
      <c r="C419" s="200"/>
      <c r="D419" s="200"/>
      <c r="E419" s="200"/>
      <c r="F419" s="200"/>
      <c r="G419" s="200"/>
      <c r="H419" s="200"/>
      <c r="I419" s="200"/>
      <c r="J419" s="200"/>
      <c r="K419" s="201"/>
      <c r="L419" s="338"/>
      <c r="M419" s="338"/>
      <c r="N419" s="337"/>
      <c r="O419" s="201"/>
      <c r="P419" s="201"/>
      <c r="Q419" s="203"/>
      <c r="R419" s="203"/>
      <c r="S419" s="204"/>
      <c r="T419" s="202"/>
      <c r="U419" s="769"/>
      <c r="V419" s="203"/>
      <c r="W419" s="204"/>
      <c r="X419" s="203"/>
      <c r="Y419" s="204"/>
      <c r="Z419" s="203"/>
      <c r="AA419" s="203"/>
      <c r="AF419" s="365">
        <f t="shared" si="8"/>
        <v>0</v>
      </c>
    </row>
    <row r="420" spans="1:32" s="364" customFormat="1" ht="12.75" hidden="1">
      <c r="A420" s="368"/>
      <c r="B420" s="358"/>
      <c r="C420" s="200"/>
      <c r="D420" s="200"/>
      <c r="E420" s="200"/>
      <c r="F420" s="200"/>
      <c r="G420" s="200"/>
      <c r="H420" s="200"/>
      <c r="I420" s="200"/>
      <c r="J420" s="200"/>
      <c r="K420" s="201"/>
      <c r="L420" s="338"/>
      <c r="M420" s="338"/>
      <c r="N420" s="337"/>
      <c r="O420" s="201"/>
      <c r="P420" s="201"/>
      <c r="Q420" s="203"/>
      <c r="R420" s="203"/>
      <c r="S420" s="204"/>
      <c r="T420" s="202"/>
      <c r="U420" s="769"/>
      <c r="V420" s="203"/>
      <c r="W420" s="204"/>
      <c r="X420" s="203"/>
      <c r="Y420" s="204"/>
      <c r="Z420" s="203"/>
      <c r="AA420" s="203"/>
      <c r="AF420" s="365">
        <f t="shared" si="8"/>
        <v>0</v>
      </c>
    </row>
    <row r="421" spans="1:40" s="367" customFormat="1" ht="12.75" hidden="1">
      <c r="A421" s="366"/>
      <c r="B421" s="357"/>
      <c r="C421" s="129"/>
      <c r="D421" s="129"/>
      <c r="E421" s="129"/>
      <c r="F421" s="129"/>
      <c r="G421" s="129"/>
      <c r="H421" s="129"/>
      <c r="I421" s="129"/>
      <c r="J421" s="129"/>
      <c r="K421" s="201"/>
      <c r="L421" s="131"/>
      <c r="M421" s="131"/>
      <c r="N421" s="132"/>
      <c r="O421" s="130"/>
      <c r="P421" s="130"/>
      <c r="Q421" s="134"/>
      <c r="R421" s="134"/>
      <c r="S421" s="204"/>
      <c r="T421" s="202"/>
      <c r="U421" s="769"/>
      <c r="V421" s="203"/>
      <c r="W421" s="204"/>
      <c r="X421" s="203"/>
      <c r="Y421" s="204"/>
      <c r="Z421" s="203"/>
      <c r="AA421" s="203"/>
      <c r="AB421" s="364"/>
      <c r="AC421" s="364"/>
      <c r="AD421" s="364"/>
      <c r="AE421" s="364"/>
      <c r="AF421" s="365">
        <f t="shared" si="8"/>
        <v>0</v>
      </c>
      <c r="AG421" s="364"/>
      <c r="AH421" s="364"/>
      <c r="AI421" s="364"/>
      <c r="AJ421" s="364"/>
      <c r="AK421" s="364"/>
      <c r="AL421" s="364"/>
      <c r="AM421" s="364"/>
      <c r="AN421" s="364"/>
    </row>
    <row r="422" spans="1:32" s="364" customFormat="1" ht="12.75" hidden="1">
      <c r="A422" s="368"/>
      <c r="B422" s="358"/>
      <c r="C422" s="200"/>
      <c r="D422" s="200"/>
      <c r="E422" s="200"/>
      <c r="F422" s="200"/>
      <c r="G422" s="200"/>
      <c r="H422" s="200"/>
      <c r="I422" s="200"/>
      <c r="J422" s="200"/>
      <c r="K422" s="201"/>
      <c r="L422" s="338"/>
      <c r="M422" s="338"/>
      <c r="N422" s="337"/>
      <c r="O422" s="201"/>
      <c r="P422" s="201"/>
      <c r="Q422" s="203"/>
      <c r="R422" s="203"/>
      <c r="S422" s="204"/>
      <c r="T422" s="202"/>
      <c r="U422" s="769"/>
      <c r="V422" s="203"/>
      <c r="W422" s="204"/>
      <c r="X422" s="203"/>
      <c r="Y422" s="204"/>
      <c r="Z422" s="203"/>
      <c r="AA422" s="203"/>
      <c r="AF422" s="365">
        <f t="shared" si="8"/>
        <v>0</v>
      </c>
    </row>
    <row r="423" spans="1:32" s="364" customFormat="1" ht="12.75" hidden="1">
      <c r="A423" s="368"/>
      <c r="B423" s="358"/>
      <c r="C423" s="200"/>
      <c r="D423" s="200"/>
      <c r="E423" s="200"/>
      <c r="F423" s="200"/>
      <c r="G423" s="200"/>
      <c r="H423" s="200"/>
      <c r="I423" s="200"/>
      <c r="J423" s="200"/>
      <c r="K423" s="201"/>
      <c r="L423" s="338"/>
      <c r="M423" s="338"/>
      <c r="N423" s="337"/>
      <c r="O423" s="201"/>
      <c r="P423" s="201"/>
      <c r="Q423" s="203"/>
      <c r="R423" s="203"/>
      <c r="S423" s="204"/>
      <c r="T423" s="202"/>
      <c r="U423" s="769"/>
      <c r="V423" s="203"/>
      <c r="W423" s="204"/>
      <c r="X423" s="203"/>
      <c r="Y423" s="204"/>
      <c r="Z423" s="203"/>
      <c r="AA423" s="203"/>
      <c r="AF423" s="365">
        <f t="shared" si="8"/>
        <v>0</v>
      </c>
    </row>
    <row r="424" spans="1:32" s="364" customFormat="1" ht="12.75" hidden="1">
      <c r="A424" s="368"/>
      <c r="B424" s="358"/>
      <c r="C424" s="200"/>
      <c r="D424" s="200"/>
      <c r="E424" s="200"/>
      <c r="F424" s="200"/>
      <c r="G424" s="200"/>
      <c r="H424" s="200"/>
      <c r="I424" s="200"/>
      <c r="J424" s="200"/>
      <c r="K424" s="201"/>
      <c r="L424" s="338"/>
      <c r="M424" s="338"/>
      <c r="N424" s="337"/>
      <c r="O424" s="201"/>
      <c r="P424" s="201"/>
      <c r="Q424" s="203"/>
      <c r="R424" s="203"/>
      <c r="S424" s="204"/>
      <c r="T424" s="202"/>
      <c r="U424" s="769"/>
      <c r="V424" s="203"/>
      <c r="W424" s="204"/>
      <c r="X424" s="203"/>
      <c r="Y424" s="204"/>
      <c r="Z424" s="203"/>
      <c r="AA424" s="203"/>
      <c r="AF424" s="365">
        <f t="shared" si="8"/>
        <v>0</v>
      </c>
    </row>
    <row r="425" spans="1:32" s="364" customFormat="1" ht="12.75" hidden="1">
      <c r="A425" s="368"/>
      <c r="B425" s="358"/>
      <c r="C425" s="200"/>
      <c r="D425" s="200"/>
      <c r="E425" s="200"/>
      <c r="F425" s="200"/>
      <c r="G425" s="200"/>
      <c r="H425" s="200"/>
      <c r="I425" s="200"/>
      <c r="J425" s="200"/>
      <c r="K425" s="201"/>
      <c r="L425" s="338"/>
      <c r="M425" s="338"/>
      <c r="N425" s="337"/>
      <c r="O425" s="201"/>
      <c r="P425" s="201"/>
      <c r="Q425" s="203"/>
      <c r="R425" s="203"/>
      <c r="S425" s="204"/>
      <c r="T425" s="202"/>
      <c r="U425" s="769"/>
      <c r="V425" s="203"/>
      <c r="W425" s="204"/>
      <c r="X425" s="203"/>
      <c r="Y425" s="204"/>
      <c r="Z425" s="203"/>
      <c r="AA425" s="203"/>
      <c r="AF425" s="365">
        <f t="shared" si="8"/>
        <v>0</v>
      </c>
    </row>
    <row r="426" spans="1:32" s="364" customFormat="1" ht="12.75" hidden="1">
      <c r="A426" s="368"/>
      <c r="B426" s="358"/>
      <c r="C426" s="200"/>
      <c r="D426" s="200"/>
      <c r="E426" s="200"/>
      <c r="F426" s="200"/>
      <c r="G426" s="200"/>
      <c r="H426" s="200"/>
      <c r="I426" s="200"/>
      <c r="J426" s="200"/>
      <c r="K426" s="201"/>
      <c r="L426" s="338"/>
      <c r="M426" s="338"/>
      <c r="N426" s="337"/>
      <c r="O426" s="201"/>
      <c r="P426" s="201"/>
      <c r="Q426" s="203"/>
      <c r="R426" s="203"/>
      <c r="S426" s="204"/>
      <c r="T426" s="202"/>
      <c r="U426" s="769"/>
      <c r="V426" s="203"/>
      <c r="W426" s="204"/>
      <c r="X426" s="203"/>
      <c r="Y426" s="204"/>
      <c r="Z426" s="203"/>
      <c r="AA426" s="203"/>
      <c r="AF426" s="365">
        <f t="shared" si="8"/>
        <v>0</v>
      </c>
    </row>
    <row r="427" spans="1:40" s="367" customFormat="1" ht="12.75" hidden="1">
      <c r="A427" s="366"/>
      <c r="B427" s="357"/>
      <c r="C427" s="129"/>
      <c r="D427" s="129"/>
      <c r="E427" s="129"/>
      <c r="F427" s="129"/>
      <c r="G427" s="129"/>
      <c r="H427" s="129"/>
      <c r="I427" s="129"/>
      <c r="J427" s="129"/>
      <c r="K427" s="201"/>
      <c r="L427" s="131"/>
      <c r="M427" s="131"/>
      <c r="N427" s="132"/>
      <c r="O427" s="130"/>
      <c r="P427" s="130"/>
      <c r="Q427" s="134"/>
      <c r="R427" s="134"/>
      <c r="S427" s="204"/>
      <c r="T427" s="202"/>
      <c r="U427" s="769"/>
      <c r="V427" s="203"/>
      <c r="W427" s="204"/>
      <c r="X427" s="203"/>
      <c r="Y427" s="204"/>
      <c r="Z427" s="203"/>
      <c r="AA427" s="203"/>
      <c r="AB427" s="364"/>
      <c r="AC427" s="364"/>
      <c r="AD427" s="364"/>
      <c r="AE427" s="364"/>
      <c r="AF427" s="365">
        <f t="shared" si="8"/>
        <v>0</v>
      </c>
      <c r="AG427" s="364"/>
      <c r="AH427" s="364"/>
      <c r="AI427" s="364"/>
      <c r="AJ427" s="364"/>
      <c r="AK427" s="364"/>
      <c r="AL427" s="364"/>
      <c r="AM427" s="364"/>
      <c r="AN427" s="364"/>
    </row>
    <row r="428" spans="1:32" s="364" customFormat="1" ht="12.75" hidden="1">
      <c r="A428" s="368"/>
      <c r="B428" s="358"/>
      <c r="C428" s="200"/>
      <c r="D428" s="200"/>
      <c r="E428" s="200"/>
      <c r="F428" s="200"/>
      <c r="G428" s="200"/>
      <c r="H428" s="200"/>
      <c r="I428" s="200"/>
      <c r="J428" s="200"/>
      <c r="K428" s="201"/>
      <c r="L428" s="338"/>
      <c r="M428" s="338"/>
      <c r="N428" s="337"/>
      <c r="O428" s="201"/>
      <c r="P428" s="201"/>
      <c r="Q428" s="203"/>
      <c r="R428" s="203"/>
      <c r="S428" s="204"/>
      <c r="T428" s="202"/>
      <c r="U428" s="769"/>
      <c r="V428" s="203"/>
      <c r="W428" s="204"/>
      <c r="X428" s="203"/>
      <c r="Y428" s="204"/>
      <c r="Z428" s="203"/>
      <c r="AA428" s="203"/>
      <c r="AF428" s="365">
        <f t="shared" si="8"/>
        <v>0</v>
      </c>
    </row>
    <row r="429" spans="1:32" s="364" customFormat="1" ht="12.75" hidden="1">
      <c r="A429" s="368"/>
      <c r="B429" s="358"/>
      <c r="C429" s="200"/>
      <c r="D429" s="200"/>
      <c r="E429" s="200"/>
      <c r="F429" s="200"/>
      <c r="G429" s="200"/>
      <c r="H429" s="200"/>
      <c r="I429" s="200"/>
      <c r="J429" s="200"/>
      <c r="K429" s="201"/>
      <c r="L429" s="338"/>
      <c r="M429" s="338"/>
      <c r="N429" s="337"/>
      <c r="O429" s="201"/>
      <c r="P429" s="201"/>
      <c r="Q429" s="203"/>
      <c r="R429" s="203"/>
      <c r="S429" s="204"/>
      <c r="T429" s="202"/>
      <c r="U429" s="769"/>
      <c r="V429" s="203"/>
      <c r="W429" s="204"/>
      <c r="X429" s="203"/>
      <c r="Y429" s="204"/>
      <c r="Z429" s="203"/>
      <c r="AA429" s="203"/>
      <c r="AF429" s="365">
        <f t="shared" si="8"/>
        <v>0</v>
      </c>
    </row>
    <row r="430" spans="1:32" s="364" customFormat="1" ht="12.75" hidden="1">
      <c r="A430" s="368"/>
      <c r="B430" s="358"/>
      <c r="C430" s="200"/>
      <c r="D430" s="200"/>
      <c r="E430" s="200"/>
      <c r="F430" s="200"/>
      <c r="G430" s="200"/>
      <c r="H430" s="200"/>
      <c r="I430" s="200"/>
      <c r="J430" s="200"/>
      <c r="K430" s="201"/>
      <c r="L430" s="338"/>
      <c r="M430" s="338"/>
      <c r="N430" s="337"/>
      <c r="O430" s="201"/>
      <c r="P430" s="201"/>
      <c r="Q430" s="203"/>
      <c r="R430" s="203"/>
      <c r="S430" s="204"/>
      <c r="T430" s="202"/>
      <c r="U430" s="769"/>
      <c r="V430" s="203"/>
      <c r="W430" s="204"/>
      <c r="X430" s="203"/>
      <c r="Y430" s="204"/>
      <c r="Z430" s="203"/>
      <c r="AA430" s="203"/>
      <c r="AF430" s="365">
        <f t="shared" si="8"/>
        <v>0</v>
      </c>
    </row>
    <row r="431" spans="1:32" s="364" customFormat="1" ht="12.75" hidden="1">
      <c r="A431" s="368"/>
      <c r="B431" s="358"/>
      <c r="C431" s="200"/>
      <c r="D431" s="200"/>
      <c r="E431" s="200"/>
      <c r="F431" s="200"/>
      <c r="G431" s="200"/>
      <c r="H431" s="200"/>
      <c r="I431" s="200"/>
      <c r="J431" s="200"/>
      <c r="K431" s="201"/>
      <c r="L431" s="338"/>
      <c r="M431" s="338"/>
      <c r="N431" s="337"/>
      <c r="O431" s="201"/>
      <c r="P431" s="201"/>
      <c r="Q431" s="203"/>
      <c r="R431" s="203"/>
      <c r="S431" s="204"/>
      <c r="T431" s="202"/>
      <c r="U431" s="769"/>
      <c r="V431" s="203"/>
      <c r="W431" s="204"/>
      <c r="X431" s="203"/>
      <c r="Y431" s="204"/>
      <c r="Z431" s="203"/>
      <c r="AA431" s="203"/>
      <c r="AF431" s="365">
        <f t="shared" si="8"/>
        <v>0</v>
      </c>
    </row>
    <row r="432" spans="1:32" s="364" customFormat="1" ht="12.75" hidden="1">
      <c r="A432" s="368"/>
      <c r="B432" s="358"/>
      <c r="C432" s="200"/>
      <c r="D432" s="200"/>
      <c r="E432" s="200"/>
      <c r="F432" s="200"/>
      <c r="G432" s="200"/>
      <c r="H432" s="200"/>
      <c r="I432" s="200"/>
      <c r="J432" s="200"/>
      <c r="K432" s="201"/>
      <c r="L432" s="338"/>
      <c r="M432" s="338"/>
      <c r="N432" s="337"/>
      <c r="O432" s="201"/>
      <c r="P432" s="201"/>
      <c r="Q432" s="203"/>
      <c r="R432" s="203"/>
      <c r="S432" s="204"/>
      <c r="T432" s="202"/>
      <c r="U432" s="769"/>
      <c r="V432" s="203"/>
      <c r="W432" s="204"/>
      <c r="X432" s="203"/>
      <c r="Y432" s="204"/>
      <c r="Z432" s="203"/>
      <c r="AA432" s="203"/>
      <c r="AF432" s="365">
        <f t="shared" si="8"/>
        <v>0</v>
      </c>
    </row>
    <row r="433" spans="1:40" s="367" customFormat="1" ht="12.75" hidden="1">
      <c r="A433" s="366"/>
      <c r="B433" s="357"/>
      <c r="C433" s="129"/>
      <c r="D433" s="129"/>
      <c r="E433" s="129"/>
      <c r="F433" s="129"/>
      <c r="G433" s="129"/>
      <c r="H433" s="129"/>
      <c r="I433" s="129"/>
      <c r="J433" s="129"/>
      <c r="K433" s="201"/>
      <c r="L433" s="131"/>
      <c r="M433" s="131"/>
      <c r="N433" s="132"/>
      <c r="O433" s="130"/>
      <c r="P433" s="130"/>
      <c r="Q433" s="134"/>
      <c r="R433" s="134"/>
      <c r="S433" s="204"/>
      <c r="T433" s="202"/>
      <c r="U433" s="769"/>
      <c r="V433" s="203"/>
      <c r="W433" s="204"/>
      <c r="X433" s="203"/>
      <c r="Y433" s="204"/>
      <c r="Z433" s="203"/>
      <c r="AA433" s="203"/>
      <c r="AB433" s="364"/>
      <c r="AC433" s="364"/>
      <c r="AD433" s="364"/>
      <c r="AE433" s="364"/>
      <c r="AF433" s="365">
        <f t="shared" si="8"/>
        <v>0</v>
      </c>
      <c r="AG433" s="364"/>
      <c r="AH433" s="364"/>
      <c r="AI433" s="364"/>
      <c r="AJ433" s="364"/>
      <c r="AK433" s="364"/>
      <c r="AL433" s="364"/>
      <c r="AM433" s="364"/>
      <c r="AN433" s="364"/>
    </row>
    <row r="434" spans="1:32" s="364" customFormat="1" ht="12.75" hidden="1">
      <c r="A434" s="368"/>
      <c r="B434" s="358"/>
      <c r="C434" s="200"/>
      <c r="D434" s="200"/>
      <c r="E434" s="200"/>
      <c r="F434" s="200"/>
      <c r="G434" s="200"/>
      <c r="H434" s="200"/>
      <c r="I434" s="200"/>
      <c r="J434" s="200"/>
      <c r="K434" s="201"/>
      <c r="L434" s="338"/>
      <c r="M434" s="338"/>
      <c r="N434" s="337"/>
      <c r="O434" s="201"/>
      <c r="P434" s="201"/>
      <c r="Q434" s="203"/>
      <c r="R434" s="203"/>
      <c r="S434" s="204"/>
      <c r="T434" s="202"/>
      <c r="U434" s="769"/>
      <c r="V434" s="203"/>
      <c r="W434" s="204"/>
      <c r="X434" s="203"/>
      <c r="Y434" s="204"/>
      <c r="Z434" s="203"/>
      <c r="AA434" s="203"/>
      <c r="AF434" s="365">
        <f t="shared" si="8"/>
        <v>0</v>
      </c>
    </row>
    <row r="435" spans="1:32" s="364" customFormat="1" ht="12.75" hidden="1">
      <c r="A435" s="368"/>
      <c r="B435" s="358"/>
      <c r="C435" s="200"/>
      <c r="D435" s="200"/>
      <c r="E435" s="200"/>
      <c r="F435" s="200"/>
      <c r="G435" s="200"/>
      <c r="H435" s="200"/>
      <c r="I435" s="200"/>
      <c r="J435" s="200"/>
      <c r="K435" s="201"/>
      <c r="L435" s="338"/>
      <c r="M435" s="338"/>
      <c r="N435" s="337"/>
      <c r="O435" s="201"/>
      <c r="P435" s="201"/>
      <c r="Q435" s="203"/>
      <c r="R435" s="203"/>
      <c r="S435" s="204"/>
      <c r="T435" s="202"/>
      <c r="U435" s="769"/>
      <c r="V435" s="203"/>
      <c r="W435" s="204"/>
      <c r="X435" s="203"/>
      <c r="Y435" s="204"/>
      <c r="Z435" s="203"/>
      <c r="AA435" s="203"/>
      <c r="AF435" s="365">
        <f t="shared" si="8"/>
        <v>0</v>
      </c>
    </row>
    <row r="436" spans="1:32" s="364" customFormat="1" ht="12.75" hidden="1">
      <c r="A436" s="368"/>
      <c r="B436" s="358"/>
      <c r="C436" s="200"/>
      <c r="D436" s="200"/>
      <c r="E436" s="200"/>
      <c r="F436" s="200"/>
      <c r="G436" s="200"/>
      <c r="H436" s="200"/>
      <c r="I436" s="200"/>
      <c r="J436" s="200"/>
      <c r="K436" s="201"/>
      <c r="L436" s="338"/>
      <c r="M436" s="338"/>
      <c r="N436" s="337"/>
      <c r="O436" s="201"/>
      <c r="P436" s="201"/>
      <c r="Q436" s="203"/>
      <c r="R436" s="203"/>
      <c r="S436" s="204"/>
      <c r="T436" s="202"/>
      <c r="U436" s="769"/>
      <c r="V436" s="203"/>
      <c r="W436" s="204"/>
      <c r="X436" s="203"/>
      <c r="Y436" s="204"/>
      <c r="Z436" s="203"/>
      <c r="AA436" s="203"/>
      <c r="AF436" s="365">
        <f t="shared" si="8"/>
        <v>0</v>
      </c>
    </row>
    <row r="437" spans="1:32" s="364" customFormat="1" ht="12.75" hidden="1">
      <c r="A437" s="368"/>
      <c r="B437" s="358"/>
      <c r="C437" s="200"/>
      <c r="D437" s="200"/>
      <c r="E437" s="200"/>
      <c r="F437" s="200"/>
      <c r="G437" s="200"/>
      <c r="H437" s="200"/>
      <c r="I437" s="200"/>
      <c r="J437" s="200"/>
      <c r="K437" s="201"/>
      <c r="L437" s="338"/>
      <c r="M437" s="338"/>
      <c r="N437" s="337"/>
      <c r="O437" s="201"/>
      <c r="P437" s="201"/>
      <c r="Q437" s="203"/>
      <c r="R437" s="203"/>
      <c r="S437" s="204"/>
      <c r="T437" s="202"/>
      <c r="U437" s="769"/>
      <c r="V437" s="203"/>
      <c r="W437" s="204"/>
      <c r="X437" s="203"/>
      <c r="Y437" s="204"/>
      <c r="Z437" s="203"/>
      <c r="AA437" s="203"/>
      <c r="AF437" s="365">
        <f t="shared" si="8"/>
        <v>0</v>
      </c>
    </row>
    <row r="438" spans="1:32" s="364" customFormat="1" ht="12.75" hidden="1">
      <c r="A438" s="368"/>
      <c r="B438" s="358"/>
      <c r="C438" s="200"/>
      <c r="D438" s="200"/>
      <c r="E438" s="200"/>
      <c r="F438" s="200"/>
      <c r="G438" s="200"/>
      <c r="H438" s="200"/>
      <c r="I438" s="200"/>
      <c r="J438" s="200"/>
      <c r="K438" s="201"/>
      <c r="L438" s="338"/>
      <c r="M438" s="338"/>
      <c r="N438" s="337"/>
      <c r="O438" s="201"/>
      <c r="P438" s="201"/>
      <c r="Q438" s="203"/>
      <c r="R438" s="203"/>
      <c r="S438" s="204"/>
      <c r="T438" s="202"/>
      <c r="U438" s="769"/>
      <c r="V438" s="203"/>
      <c r="W438" s="204"/>
      <c r="X438" s="203"/>
      <c r="Y438" s="204"/>
      <c r="Z438" s="203"/>
      <c r="AA438" s="203"/>
      <c r="AF438" s="365">
        <f t="shared" si="8"/>
        <v>0</v>
      </c>
    </row>
    <row r="439" spans="1:32" s="364" customFormat="1" ht="12.75" hidden="1">
      <c r="A439" s="368"/>
      <c r="B439" s="358"/>
      <c r="C439" s="200"/>
      <c r="D439" s="200"/>
      <c r="E439" s="200"/>
      <c r="F439" s="200"/>
      <c r="G439" s="200"/>
      <c r="H439" s="200"/>
      <c r="I439" s="200"/>
      <c r="J439" s="200"/>
      <c r="K439" s="201"/>
      <c r="L439" s="338"/>
      <c r="M439" s="338"/>
      <c r="N439" s="337"/>
      <c r="O439" s="201"/>
      <c r="P439" s="201"/>
      <c r="Q439" s="203"/>
      <c r="R439" s="203"/>
      <c r="S439" s="204"/>
      <c r="T439" s="202"/>
      <c r="U439" s="769"/>
      <c r="V439" s="203"/>
      <c r="W439" s="204"/>
      <c r="X439" s="203"/>
      <c r="Y439" s="204"/>
      <c r="Z439" s="203"/>
      <c r="AA439" s="203"/>
      <c r="AF439" s="365">
        <f t="shared" si="8"/>
        <v>0</v>
      </c>
    </row>
    <row r="440" spans="1:32" s="364" customFormat="1" ht="12.75" hidden="1">
      <c r="A440" s="368"/>
      <c r="B440" s="358"/>
      <c r="C440" s="200"/>
      <c r="D440" s="200"/>
      <c r="E440" s="200"/>
      <c r="F440" s="200"/>
      <c r="G440" s="200"/>
      <c r="H440" s="200"/>
      <c r="I440" s="200"/>
      <c r="J440" s="200"/>
      <c r="K440" s="201"/>
      <c r="L440" s="338"/>
      <c r="M440" s="338"/>
      <c r="N440" s="337"/>
      <c r="O440" s="201"/>
      <c r="P440" s="201"/>
      <c r="Q440" s="203"/>
      <c r="R440" s="203"/>
      <c r="S440" s="204"/>
      <c r="T440" s="202"/>
      <c r="U440" s="769"/>
      <c r="V440" s="203"/>
      <c r="W440" s="204"/>
      <c r="X440" s="203"/>
      <c r="Y440" s="204"/>
      <c r="Z440" s="203"/>
      <c r="AA440" s="203"/>
      <c r="AF440" s="365">
        <f t="shared" si="8"/>
        <v>0</v>
      </c>
    </row>
    <row r="441" spans="1:32" s="364" customFormat="1" ht="12.75" hidden="1">
      <c r="A441" s="368"/>
      <c r="B441" s="358"/>
      <c r="C441" s="200"/>
      <c r="D441" s="200"/>
      <c r="E441" s="200"/>
      <c r="F441" s="200"/>
      <c r="G441" s="200"/>
      <c r="H441" s="200"/>
      <c r="I441" s="200"/>
      <c r="J441" s="200"/>
      <c r="K441" s="201"/>
      <c r="L441" s="338"/>
      <c r="M441" s="338"/>
      <c r="N441" s="337"/>
      <c r="O441" s="201"/>
      <c r="P441" s="201"/>
      <c r="Q441" s="203"/>
      <c r="R441" s="203"/>
      <c r="S441" s="204"/>
      <c r="T441" s="202"/>
      <c r="U441" s="769"/>
      <c r="V441" s="203"/>
      <c r="W441" s="204"/>
      <c r="X441" s="203"/>
      <c r="Y441" s="204"/>
      <c r="Z441" s="203"/>
      <c r="AA441" s="203"/>
      <c r="AF441" s="365">
        <f t="shared" si="8"/>
        <v>0</v>
      </c>
    </row>
    <row r="442" spans="1:32" s="364" customFormat="1" ht="12.75" hidden="1">
      <c r="A442" s="368"/>
      <c r="B442" s="358"/>
      <c r="C442" s="200"/>
      <c r="D442" s="200"/>
      <c r="E442" s="200"/>
      <c r="F442" s="200"/>
      <c r="G442" s="200"/>
      <c r="H442" s="200"/>
      <c r="I442" s="200"/>
      <c r="J442" s="200"/>
      <c r="K442" s="201"/>
      <c r="L442" s="338"/>
      <c r="M442" s="338"/>
      <c r="N442" s="337"/>
      <c r="O442" s="201"/>
      <c r="P442" s="201"/>
      <c r="Q442" s="203"/>
      <c r="R442" s="203"/>
      <c r="S442" s="204"/>
      <c r="T442" s="202"/>
      <c r="U442" s="769"/>
      <c r="V442" s="203"/>
      <c r="W442" s="204"/>
      <c r="X442" s="203"/>
      <c r="Y442" s="204"/>
      <c r="Z442" s="203"/>
      <c r="AA442" s="203"/>
      <c r="AF442" s="365">
        <f t="shared" si="8"/>
        <v>0</v>
      </c>
    </row>
    <row r="443" spans="1:32" s="364" customFormat="1" ht="12.75" hidden="1">
      <c r="A443" s="368"/>
      <c r="B443" s="358"/>
      <c r="C443" s="200"/>
      <c r="D443" s="200"/>
      <c r="E443" s="200"/>
      <c r="F443" s="200"/>
      <c r="G443" s="200"/>
      <c r="H443" s="200"/>
      <c r="I443" s="200"/>
      <c r="J443" s="200"/>
      <c r="K443" s="201"/>
      <c r="L443" s="338"/>
      <c r="M443" s="338"/>
      <c r="N443" s="337"/>
      <c r="O443" s="201"/>
      <c r="P443" s="201"/>
      <c r="Q443" s="203"/>
      <c r="R443" s="203"/>
      <c r="S443" s="204"/>
      <c r="T443" s="202"/>
      <c r="U443" s="769"/>
      <c r="V443" s="203"/>
      <c r="W443" s="204"/>
      <c r="X443" s="203"/>
      <c r="Y443" s="204"/>
      <c r="Z443" s="203"/>
      <c r="AA443" s="203"/>
      <c r="AF443" s="365">
        <f t="shared" si="8"/>
        <v>0</v>
      </c>
    </row>
    <row r="444" spans="1:32" s="364" customFormat="1" ht="12.75" hidden="1">
      <c r="A444" s="368"/>
      <c r="B444" s="358"/>
      <c r="C444" s="200"/>
      <c r="D444" s="200"/>
      <c r="E444" s="200"/>
      <c r="F444" s="200"/>
      <c r="G444" s="200"/>
      <c r="H444" s="200"/>
      <c r="I444" s="200"/>
      <c r="J444" s="200"/>
      <c r="K444" s="201"/>
      <c r="L444" s="338"/>
      <c r="M444" s="338"/>
      <c r="N444" s="337"/>
      <c r="O444" s="201"/>
      <c r="P444" s="201"/>
      <c r="Q444" s="203"/>
      <c r="R444" s="203"/>
      <c r="S444" s="204"/>
      <c r="T444" s="202"/>
      <c r="U444" s="769"/>
      <c r="V444" s="203"/>
      <c r="W444" s="204"/>
      <c r="X444" s="203"/>
      <c r="Y444" s="204"/>
      <c r="Z444" s="203"/>
      <c r="AA444" s="203"/>
      <c r="AF444" s="365">
        <f t="shared" si="8"/>
        <v>0</v>
      </c>
    </row>
    <row r="445" spans="1:32" s="364" customFormat="1" ht="12.75" hidden="1">
      <c r="A445" s="368"/>
      <c r="B445" s="358"/>
      <c r="C445" s="200"/>
      <c r="D445" s="200"/>
      <c r="E445" s="200"/>
      <c r="F445" s="200"/>
      <c r="G445" s="200"/>
      <c r="H445" s="200"/>
      <c r="I445" s="200"/>
      <c r="J445" s="200"/>
      <c r="K445" s="201"/>
      <c r="L445" s="338"/>
      <c r="M445" s="338"/>
      <c r="N445" s="337"/>
      <c r="O445" s="201"/>
      <c r="P445" s="201"/>
      <c r="Q445" s="203"/>
      <c r="R445" s="203"/>
      <c r="S445" s="204"/>
      <c r="T445" s="202"/>
      <c r="U445" s="769"/>
      <c r="V445" s="203"/>
      <c r="W445" s="204"/>
      <c r="X445" s="203"/>
      <c r="Y445" s="204"/>
      <c r="Z445" s="203"/>
      <c r="AA445" s="203"/>
      <c r="AF445" s="365">
        <f t="shared" si="8"/>
        <v>0</v>
      </c>
    </row>
    <row r="446" spans="1:32" s="364" customFormat="1" ht="12.75" hidden="1">
      <c r="A446" s="368"/>
      <c r="B446" s="358"/>
      <c r="C446" s="200"/>
      <c r="D446" s="200"/>
      <c r="E446" s="200"/>
      <c r="F446" s="200"/>
      <c r="G446" s="200"/>
      <c r="H446" s="200"/>
      <c r="I446" s="200"/>
      <c r="J446" s="200"/>
      <c r="K446" s="201"/>
      <c r="L446" s="338"/>
      <c r="M446" s="338"/>
      <c r="N446" s="337"/>
      <c r="O446" s="201"/>
      <c r="P446" s="201"/>
      <c r="Q446" s="203"/>
      <c r="R446" s="203"/>
      <c r="S446" s="204"/>
      <c r="T446" s="202"/>
      <c r="U446" s="769"/>
      <c r="V446" s="203"/>
      <c r="W446" s="204"/>
      <c r="X446" s="203"/>
      <c r="Y446" s="204"/>
      <c r="Z446" s="203"/>
      <c r="AA446" s="203"/>
      <c r="AF446" s="365">
        <f t="shared" si="8"/>
        <v>0</v>
      </c>
    </row>
    <row r="447" spans="1:32" s="364" customFormat="1" ht="12.75" hidden="1">
      <c r="A447" s="368"/>
      <c r="B447" s="358"/>
      <c r="C447" s="200"/>
      <c r="D447" s="200"/>
      <c r="E447" s="200"/>
      <c r="F447" s="200"/>
      <c r="G447" s="200"/>
      <c r="H447" s="200"/>
      <c r="I447" s="200"/>
      <c r="J447" s="200"/>
      <c r="K447" s="201"/>
      <c r="L447" s="338"/>
      <c r="M447" s="338"/>
      <c r="N447" s="337"/>
      <c r="O447" s="201"/>
      <c r="P447" s="201"/>
      <c r="Q447" s="203"/>
      <c r="R447" s="203"/>
      <c r="S447" s="204"/>
      <c r="T447" s="202"/>
      <c r="U447" s="769"/>
      <c r="V447" s="203"/>
      <c r="W447" s="204"/>
      <c r="X447" s="203"/>
      <c r="Y447" s="204"/>
      <c r="Z447" s="203"/>
      <c r="AA447" s="203"/>
      <c r="AF447" s="365">
        <f t="shared" si="8"/>
        <v>0</v>
      </c>
    </row>
    <row r="448" spans="1:32" s="364" customFormat="1" ht="12.75" hidden="1">
      <c r="A448" s="368"/>
      <c r="B448" s="358"/>
      <c r="C448" s="200"/>
      <c r="D448" s="200"/>
      <c r="E448" s="200"/>
      <c r="F448" s="200"/>
      <c r="G448" s="200"/>
      <c r="H448" s="200"/>
      <c r="I448" s="200"/>
      <c r="J448" s="200"/>
      <c r="K448" s="201"/>
      <c r="L448" s="338"/>
      <c r="M448" s="338"/>
      <c r="N448" s="337"/>
      <c r="O448" s="201"/>
      <c r="P448" s="201"/>
      <c r="Q448" s="203"/>
      <c r="R448" s="203"/>
      <c r="S448" s="204"/>
      <c r="T448" s="202"/>
      <c r="U448" s="769"/>
      <c r="V448" s="203"/>
      <c r="W448" s="204"/>
      <c r="X448" s="203"/>
      <c r="Y448" s="204"/>
      <c r="Z448" s="203"/>
      <c r="AA448" s="203"/>
      <c r="AF448" s="365">
        <f t="shared" si="8"/>
        <v>0</v>
      </c>
    </row>
    <row r="449" spans="1:32" s="364" customFormat="1" ht="12.75" hidden="1">
      <c r="A449" s="368"/>
      <c r="B449" s="358"/>
      <c r="C449" s="200"/>
      <c r="D449" s="200"/>
      <c r="E449" s="200"/>
      <c r="F449" s="200"/>
      <c r="G449" s="200"/>
      <c r="H449" s="200"/>
      <c r="I449" s="200"/>
      <c r="J449" s="200"/>
      <c r="K449" s="201"/>
      <c r="L449" s="338"/>
      <c r="M449" s="338"/>
      <c r="N449" s="337"/>
      <c r="O449" s="201"/>
      <c r="P449" s="201"/>
      <c r="Q449" s="203"/>
      <c r="R449" s="203"/>
      <c r="S449" s="204"/>
      <c r="T449" s="202"/>
      <c r="U449" s="769"/>
      <c r="V449" s="203"/>
      <c r="W449" s="204"/>
      <c r="X449" s="203"/>
      <c r="Y449" s="204"/>
      <c r="Z449" s="203"/>
      <c r="AA449" s="203"/>
      <c r="AF449" s="365">
        <f t="shared" si="8"/>
        <v>0</v>
      </c>
    </row>
    <row r="450" spans="1:32" s="364" customFormat="1" ht="1.5" customHeight="1" hidden="1">
      <c r="A450" s="368"/>
      <c r="B450" s="358"/>
      <c r="C450" s="200"/>
      <c r="D450" s="200"/>
      <c r="E450" s="200"/>
      <c r="F450" s="200"/>
      <c r="G450" s="200"/>
      <c r="H450" s="200"/>
      <c r="I450" s="200"/>
      <c r="J450" s="200"/>
      <c r="K450" s="201"/>
      <c r="L450" s="338"/>
      <c r="M450" s="338"/>
      <c r="N450" s="337"/>
      <c r="O450" s="201"/>
      <c r="P450" s="201"/>
      <c r="Q450" s="203"/>
      <c r="R450" s="203"/>
      <c r="S450" s="204"/>
      <c r="T450" s="202"/>
      <c r="U450" s="769"/>
      <c r="V450" s="203"/>
      <c r="W450" s="204"/>
      <c r="X450" s="203"/>
      <c r="Y450" s="204"/>
      <c r="Z450" s="203"/>
      <c r="AA450" s="203"/>
      <c r="AF450" s="365">
        <f t="shared" si="8"/>
        <v>0</v>
      </c>
    </row>
    <row r="451" spans="1:32" s="364" customFormat="1" ht="18.75" customHeight="1" hidden="1">
      <c r="A451" s="368"/>
      <c r="B451" s="358"/>
      <c r="C451" s="200"/>
      <c r="D451" s="200"/>
      <c r="E451" s="200"/>
      <c r="F451" s="200"/>
      <c r="G451" s="200"/>
      <c r="H451" s="200"/>
      <c r="I451" s="200"/>
      <c r="J451" s="200"/>
      <c r="K451" s="201"/>
      <c r="L451" s="338"/>
      <c r="M451" s="338"/>
      <c r="N451" s="337"/>
      <c r="O451" s="201"/>
      <c r="P451" s="201"/>
      <c r="Q451" s="203"/>
      <c r="R451" s="203"/>
      <c r="S451" s="204"/>
      <c r="T451" s="202"/>
      <c r="U451" s="769"/>
      <c r="V451" s="203"/>
      <c r="W451" s="204"/>
      <c r="X451" s="203"/>
      <c r="Y451" s="204"/>
      <c r="Z451" s="203"/>
      <c r="AA451" s="203"/>
      <c r="AF451" s="365">
        <f t="shared" si="8"/>
        <v>0</v>
      </c>
    </row>
    <row r="452" spans="1:32" s="364" customFormat="1" ht="11.25" customHeight="1" hidden="1">
      <c r="A452" s="368"/>
      <c r="B452" s="358"/>
      <c r="C452" s="200"/>
      <c r="D452" s="200"/>
      <c r="E452" s="200"/>
      <c r="F452" s="200"/>
      <c r="G452" s="200"/>
      <c r="H452" s="200"/>
      <c r="I452" s="200"/>
      <c r="J452" s="200"/>
      <c r="K452" s="201"/>
      <c r="L452" s="338"/>
      <c r="M452" s="338"/>
      <c r="N452" s="337"/>
      <c r="O452" s="201"/>
      <c r="P452" s="201"/>
      <c r="Q452" s="203"/>
      <c r="R452" s="203"/>
      <c r="S452" s="204"/>
      <c r="T452" s="202"/>
      <c r="U452" s="769"/>
      <c r="V452" s="203"/>
      <c r="W452" s="204"/>
      <c r="X452" s="203"/>
      <c r="Y452" s="204"/>
      <c r="Z452" s="203"/>
      <c r="AA452" s="203"/>
      <c r="AF452" s="365">
        <f t="shared" si="8"/>
        <v>0</v>
      </c>
    </row>
    <row r="453" spans="1:32" s="364" customFormat="1" ht="9" customHeight="1" hidden="1">
      <c r="A453" s="368"/>
      <c r="B453" s="358"/>
      <c r="C453" s="200"/>
      <c r="D453" s="200"/>
      <c r="E453" s="200"/>
      <c r="F453" s="200"/>
      <c r="G453" s="200"/>
      <c r="H453" s="200"/>
      <c r="I453" s="200"/>
      <c r="J453" s="200"/>
      <c r="K453" s="201"/>
      <c r="L453" s="338"/>
      <c r="M453" s="338"/>
      <c r="N453" s="337"/>
      <c r="O453" s="201"/>
      <c r="P453" s="201"/>
      <c r="Q453" s="203"/>
      <c r="R453" s="203"/>
      <c r="S453" s="204"/>
      <c r="T453" s="202"/>
      <c r="U453" s="769"/>
      <c r="V453" s="203"/>
      <c r="W453" s="204"/>
      <c r="X453" s="203"/>
      <c r="Y453" s="204"/>
      <c r="Z453" s="203"/>
      <c r="AA453" s="203"/>
      <c r="AF453" s="365">
        <f t="shared" si="8"/>
        <v>0</v>
      </c>
    </row>
    <row r="454" spans="1:32" s="364" customFormat="1" ht="10.5" customHeight="1" hidden="1">
      <c r="A454" s="368"/>
      <c r="B454" s="358"/>
      <c r="C454" s="200"/>
      <c r="D454" s="200"/>
      <c r="E454" s="200"/>
      <c r="F454" s="200"/>
      <c r="G454" s="200"/>
      <c r="H454" s="200"/>
      <c r="I454" s="200"/>
      <c r="J454" s="200"/>
      <c r="K454" s="201"/>
      <c r="L454" s="338"/>
      <c r="M454" s="338"/>
      <c r="N454" s="337"/>
      <c r="O454" s="201"/>
      <c r="P454" s="201"/>
      <c r="Q454" s="203"/>
      <c r="R454" s="203"/>
      <c r="S454" s="204"/>
      <c r="T454" s="202"/>
      <c r="U454" s="769"/>
      <c r="V454" s="203"/>
      <c r="W454" s="204"/>
      <c r="X454" s="203"/>
      <c r="Y454" s="204"/>
      <c r="Z454" s="203"/>
      <c r="AA454" s="203"/>
      <c r="AF454" s="365">
        <f t="shared" si="8"/>
        <v>0</v>
      </c>
    </row>
    <row r="455" spans="1:32" s="364" customFormat="1" ht="12" customHeight="1" hidden="1">
      <c r="A455" s="368"/>
      <c r="B455" s="358"/>
      <c r="C455" s="200"/>
      <c r="D455" s="200"/>
      <c r="E455" s="200"/>
      <c r="F455" s="200"/>
      <c r="G455" s="200"/>
      <c r="H455" s="200"/>
      <c r="I455" s="200"/>
      <c r="J455" s="200"/>
      <c r="K455" s="201"/>
      <c r="L455" s="338"/>
      <c r="M455" s="338"/>
      <c r="N455" s="337"/>
      <c r="O455" s="201"/>
      <c r="P455" s="201"/>
      <c r="Q455" s="203"/>
      <c r="R455" s="203"/>
      <c r="S455" s="204"/>
      <c r="T455" s="202"/>
      <c r="U455" s="769"/>
      <c r="V455" s="203"/>
      <c r="W455" s="204"/>
      <c r="X455" s="203"/>
      <c r="Y455" s="204"/>
      <c r="Z455" s="203"/>
      <c r="AA455" s="203"/>
      <c r="AF455" s="365">
        <f t="shared" si="8"/>
        <v>0</v>
      </c>
    </row>
    <row r="456" spans="1:32" s="364" customFormat="1" ht="11.25" customHeight="1" hidden="1">
      <c r="A456" s="368"/>
      <c r="B456" s="358"/>
      <c r="C456" s="200"/>
      <c r="D456" s="200"/>
      <c r="E456" s="200"/>
      <c r="F456" s="200"/>
      <c r="G456" s="200"/>
      <c r="H456" s="200"/>
      <c r="I456" s="200"/>
      <c r="J456" s="200"/>
      <c r="K456" s="201"/>
      <c r="L456" s="338"/>
      <c r="M456" s="338"/>
      <c r="N456" s="337"/>
      <c r="O456" s="201"/>
      <c r="P456" s="201"/>
      <c r="Q456" s="203"/>
      <c r="R456" s="203"/>
      <c r="S456" s="204"/>
      <c r="T456" s="202"/>
      <c r="U456" s="769"/>
      <c r="V456" s="203"/>
      <c r="W456" s="204"/>
      <c r="X456" s="203"/>
      <c r="Y456" s="204"/>
      <c r="Z456" s="203"/>
      <c r="AA456" s="203"/>
      <c r="AF456" s="365">
        <f t="shared" si="8"/>
        <v>0</v>
      </c>
    </row>
    <row r="457" spans="1:32" s="364" customFormat="1" ht="8.25" customHeight="1" hidden="1">
      <c r="A457" s="368"/>
      <c r="B457" s="358"/>
      <c r="C457" s="200"/>
      <c r="D457" s="200"/>
      <c r="E457" s="200"/>
      <c r="F457" s="200"/>
      <c r="G457" s="200"/>
      <c r="H457" s="200"/>
      <c r="I457" s="200"/>
      <c r="J457" s="200"/>
      <c r="K457" s="201"/>
      <c r="L457" s="338"/>
      <c r="M457" s="338"/>
      <c r="N457" s="337"/>
      <c r="O457" s="201"/>
      <c r="P457" s="201"/>
      <c r="Q457" s="203"/>
      <c r="R457" s="203"/>
      <c r="S457" s="204"/>
      <c r="T457" s="202"/>
      <c r="U457" s="769"/>
      <c r="V457" s="203"/>
      <c r="W457" s="204"/>
      <c r="X457" s="203"/>
      <c r="Y457" s="204"/>
      <c r="Z457" s="203"/>
      <c r="AA457" s="203"/>
      <c r="AF457" s="365">
        <f t="shared" si="8"/>
        <v>0</v>
      </c>
    </row>
    <row r="458" spans="1:32" s="364" customFormat="1" ht="12.75" hidden="1">
      <c r="A458" s="368"/>
      <c r="B458" s="359"/>
      <c r="C458" s="200"/>
      <c r="D458" s="200"/>
      <c r="E458" s="200"/>
      <c r="F458" s="200"/>
      <c r="G458" s="200"/>
      <c r="H458" s="200"/>
      <c r="I458" s="200"/>
      <c r="J458" s="200"/>
      <c r="K458" s="201"/>
      <c r="L458" s="131"/>
      <c r="M458" s="131"/>
      <c r="N458" s="132"/>
      <c r="O458" s="130"/>
      <c r="P458" s="130"/>
      <c r="Q458" s="134"/>
      <c r="R458" s="134"/>
      <c r="S458" s="204"/>
      <c r="T458" s="202"/>
      <c r="U458" s="769"/>
      <c r="V458" s="203"/>
      <c r="W458" s="204"/>
      <c r="X458" s="203"/>
      <c r="Y458" s="204"/>
      <c r="Z458" s="203"/>
      <c r="AA458" s="203"/>
      <c r="AF458" s="365">
        <f t="shared" si="8"/>
        <v>0</v>
      </c>
    </row>
    <row r="459" spans="1:32" s="364" customFormat="1" ht="10.5" customHeight="1" hidden="1">
      <c r="A459" s="368"/>
      <c r="B459" s="358"/>
      <c r="C459" s="200"/>
      <c r="D459" s="200"/>
      <c r="E459" s="200"/>
      <c r="F459" s="200"/>
      <c r="G459" s="200"/>
      <c r="H459" s="200"/>
      <c r="I459" s="200"/>
      <c r="J459" s="200"/>
      <c r="K459" s="201"/>
      <c r="L459" s="338"/>
      <c r="M459" s="338"/>
      <c r="N459" s="337"/>
      <c r="O459" s="201"/>
      <c r="P459" s="201"/>
      <c r="Q459" s="203"/>
      <c r="R459" s="203"/>
      <c r="S459" s="204"/>
      <c r="T459" s="202"/>
      <c r="U459" s="769"/>
      <c r="V459" s="203"/>
      <c r="W459" s="204"/>
      <c r="X459" s="203"/>
      <c r="Y459" s="204"/>
      <c r="Z459" s="203"/>
      <c r="AA459" s="203"/>
      <c r="AF459" s="365">
        <f t="shared" si="8"/>
        <v>0</v>
      </c>
    </row>
    <row r="460" spans="1:43" s="367" customFormat="1" ht="15" customHeight="1" thickBot="1">
      <c r="A460" s="386"/>
      <c r="B460" s="850" t="s">
        <v>80</v>
      </c>
      <c r="C460" s="851"/>
      <c r="D460" s="851"/>
      <c r="E460" s="851"/>
      <c r="F460" s="851"/>
      <c r="G460" s="851"/>
      <c r="H460" s="851"/>
      <c r="I460" s="851"/>
      <c r="J460" s="851"/>
      <c r="K460" s="851"/>
      <c r="L460" s="851"/>
      <c r="M460" s="851"/>
      <c r="N460" s="851"/>
      <c r="O460" s="852"/>
      <c r="P460" s="360" t="s">
        <v>78</v>
      </c>
      <c r="Q460" s="674">
        <f>Q206+Q140+Q99+Q75+Q22+Q177+Q193+Q199+Q67+Q168</f>
        <v>28396532</v>
      </c>
      <c r="R460" s="675">
        <f>R206+R140+R99+R75+R22+R177+R193+R199+R67+R168</f>
        <v>30073100</v>
      </c>
      <c r="S460" s="472">
        <f>S206+S140+S99+S75+S67+S22+S177+S205+S193</f>
        <v>172800</v>
      </c>
      <c r="T460" s="470">
        <v>387241100</v>
      </c>
      <c r="U460" s="778">
        <f>U206+U140+U99+U75+U22+U177+U193+U199+U67+U168</f>
        <v>48365540.96</v>
      </c>
      <c r="V460" s="472">
        <f>V206+V140+V99+V75+V22+V177+V193+V199+V67+V168</f>
        <v>30273447</v>
      </c>
      <c r="W460" s="472">
        <f>W206+W140+W99+W75+W67+W22+W177+W205+W193</f>
        <v>169300</v>
      </c>
      <c r="X460" s="471">
        <f>X206+X140+X99+X75+X22+X177+X193+X199+X67+X168</f>
        <v>32020700</v>
      </c>
      <c r="Y460" s="473">
        <f>Y206+Y140+Y99+Y75+Y67+Y22+Y177+Y205+Y193</f>
        <v>169300</v>
      </c>
      <c r="Z460" s="455">
        <f>Z206+Z140+Z99+Z75+Z22+Z177+Z193+Z199+Z67+Z168</f>
        <v>34335000</v>
      </c>
      <c r="AA460" s="203">
        <f>AA206+AA140+AA99+AA75+AA67+AA22+AA177+AA205</f>
        <v>169300</v>
      </c>
      <c r="AB460" s="364"/>
      <c r="AC460" s="364"/>
      <c r="AD460" s="364"/>
      <c r="AE460" s="364"/>
      <c r="AF460" s="154">
        <f t="shared" si="8"/>
        <v>-19969008.96</v>
      </c>
      <c r="AG460" s="676" t="s">
        <v>306</v>
      </c>
      <c r="AH460" s="677"/>
      <c r="AI460" s="677"/>
      <c r="AJ460" s="677"/>
      <c r="AK460" s="677"/>
      <c r="AL460" s="677"/>
      <c r="AM460" s="677"/>
      <c r="AN460" s="677"/>
      <c r="AO460" s="677"/>
      <c r="AP460" s="677"/>
      <c r="AQ460" s="678"/>
    </row>
    <row r="461" spans="2:43" s="364" customFormat="1" ht="0.75" customHeight="1" hidden="1">
      <c r="B461" s="361"/>
      <c r="C461" s="362">
        <v>11</v>
      </c>
      <c r="D461" s="362">
        <v>0</v>
      </c>
      <c r="E461" s="363"/>
      <c r="F461" s="363"/>
      <c r="G461" s="363"/>
      <c r="H461" s="363"/>
      <c r="I461" s="363"/>
      <c r="J461" s="363"/>
      <c r="Q461" s="365"/>
      <c r="R461" s="365"/>
      <c r="S461" s="365"/>
      <c r="U461" s="779"/>
      <c r="V461" s="365"/>
      <c r="W461" s="365"/>
      <c r="X461" s="365"/>
      <c r="Y461" s="365"/>
      <c r="Z461" s="365"/>
      <c r="AA461" s="387"/>
      <c r="AG461" s="679"/>
      <c r="AH461" s="680"/>
      <c r="AI461" s="680"/>
      <c r="AJ461" s="680"/>
      <c r="AK461" s="680"/>
      <c r="AL461" s="680"/>
      <c r="AM461" s="680"/>
      <c r="AN461" s="680"/>
      <c r="AO461" s="680"/>
      <c r="AP461" s="680"/>
      <c r="AQ461" s="681"/>
    </row>
    <row r="462" spans="2:43" s="364" customFormat="1" ht="12.75" hidden="1">
      <c r="B462" s="359"/>
      <c r="C462" s="388">
        <v>11</v>
      </c>
      <c r="D462" s="388">
        <v>4</v>
      </c>
      <c r="E462" s="363"/>
      <c r="F462" s="363"/>
      <c r="G462" s="363"/>
      <c r="H462" s="363"/>
      <c r="I462" s="363"/>
      <c r="J462" s="363"/>
      <c r="U462" s="779"/>
      <c r="AG462" s="679"/>
      <c r="AH462" s="680"/>
      <c r="AI462" s="680"/>
      <c r="AJ462" s="680"/>
      <c r="AK462" s="680"/>
      <c r="AL462" s="680"/>
      <c r="AM462" s="680"/>
      <c r="AN462" s="680"/>
      <c r="AO462" s="680"/>
      <c r="AP462" s="680"/>
      <c r="AQ462" s="681"/>
    </row>
    <row r="463" spans="2:43" s="364" customFormat="1" ht="12.75" hidden="1">
      <c r="B463" s="363"/>
      <c r="C463" s="363"/>
      <c r="D463" s="363"/>
      <c r="E463" s="363"/>
      <c r="F463" s="363"/>
      <c r="G463" s="363"/>
      <c r="H463" s="363"/>
      <c r="I463" s="363"/>
      <c r="J463" s="363"/>
      <c r="Q463" s="365"/>
      <c r="R463" s="389"/>
      <c r="U463" s="779"/>
      <c r="V463" s="389"/>
      <c r="X463" s="365"/>
      <c r="Z463" s="365"/>
      <c r="AG463" s="679"/>
      <c r="AH463" s="680"/>
      <c r="AI463" s="680"/>
      <c r="AJ463" s="680"/>
      <c r="AK463" s="680"/>
      <c r="AL463" s="680"/>
      <c r="AM463" s="680"/>
      <c r="AN463" s="680"/>
      <c r="AO463" s="680"/>
      <c r="AP463" s="680"/>
      <c r="AQ463" s="681"/>
    </row>
    <row r="464" spans="2:43" s="364" customFormat="1" ht="13.5" hidden="1" thickBot="1">
      <c r="B464" s="390"/>
      <c r="C464" s="391"/>
      <c r="D464" s="391"/>
      <c r="E464" s="391"/>
      <c r="F464" s="391"/>
      <c r="G464" s="391"/>
      <c r="H464" s="391"/>
      <c r="I464" s="391"/>
      <c r="J464" s="391"/>
      <c r="K464" s="392"/>
      <c r="L464" s="392"/>
      <c r="M464" s="392"/>
      <c r="N464" s="392"/>
      <c r="O464" s="392"/>
      <c r="P464" s="392"/>
      <c r="Q464" s="393"/>
      <c r="R464" s="392"/>
      <c r="S464" s="392"/>
      <c r="T464" s="392"/>
      <c r="U464" s="780"/>
      <c r="V464" s="392"/>
      <c r="W464" s="392"/>
      <c r="X464" s="393"/>
      <c r="Y464" s="392"/>
      <c r="Z464" s="393"/>
      <c r="AG464" s="679"/>
      <c r="AH464" s="680"/>
      <c r="AI464" s="680"/>
      <c r="AJ464" s="680"/>
      <c r="AK464" s="680"/>
      <c r="AL464" s="680"/>
      <c r="AM464" s="680"/>
      <c r="AN464" s="680"/>
      <c r="AO464" s="680"/>
      <c r="AP464" s="680"/>
      <c r="AQ464" s="681"/>
    </row>
    <row r="465" spans="2:43" s="364" customFormat="1" ht="13.5" hidden="1" thickBot="1">
      <c r="B465" s="390"/>
      <c r="C465" s="391"/>
      <c r="D465" s="391"/>
      <c r="E465" s="391"/>
      <c r="F465" s="391"/>
      <c r="G465" s="391"/>
      <c r="H465" s="391"/>
      <c r="I465" s="391"/>
      <c r="J465" s="391"/>
      <c r="K465" s="392"/>
      <c r="L465" s="392"/>
      <c r="M465" s="392"/>
      <c r="N465" s="392"/>
      <c r="O465" s="392"/>
      <c r="P465" s="392"/>
      <c r="Q465" s="393"/>
      <c r="R465" s="392"/>
      <c r="S465" s="392"/>
      <c r="T465" s="392"/>
      <c r="U465" s="780"/>
      <c r="V465" s="392"/>
      <c r="W465" s="392"/>
      <c r="X465" s="393"/>
      <c r="Y465" s="392"/>
      <c r="Z465" s="393"/>
      <c r="AG465" s="679"/>
      <c r="AH465" s="680"/>
      <c r="AI465" s="680"/>
      <c r="AJ465" s="680"/>
      <c r="AK465" s="680"/>
      <c r="AL465" s="680"/>
      <c r="AM465" s="680"/>
      <c r="AN465" s="680"/>
      <c r="AO465" s="680"/>
      <c r="AP465" s="680"/>
      <c r="AQ465" s="681"/>
    </row>
    <row r="466" spans="2:43" s="364" customFormat="1" ht="13.5" hidden="1" thickBot="1">
      <c r="B466" s="394"/>
      <c r="C466" s="391"/>
      <c r="D466" s="391"/>
      <c r="E466" s="391"/>
      <c r="F466" s="391"/>
      <c r="G466" s="391"/>
      <c r="H466" s="391"/>
      <c r="I466" s="391"/>
      <c r="J466" s="391"/>
      <c r="K466" s="392"/>
      <c r="L466" s="392"/>
      <c r="M466" s="392"/>
      <c r="N466" s="392"/>
      <c r="O466" s="392"/>
      <c r="P466" s="392"/>
      <c r="Q466" s="395"/>
      <c r="R466" s="395"/>
      <c r="S466" s="392"/>
      <c r="T466" s="392"/>
      <c r="U466" s="780"/>
      <c r="V466" s="395"/>
      <c r="W466" s="392"/>
      <c r="X466" s="395"/>
      <c r="Y466" s="392"/>
      <c r="Z466" s="395"/>
      <c r="AG466" s="679"/>
      <c r="AH466" s="680"/>
      <c r="AI466" s="680"/>
      <c r="AJ466" s="680"/>
      <c r="AK466" s="680"/>
      <c r="AL466" s="680"/>
      <c r="AM466" s="680"/>
      <c r="AN466" s="680"/>
      <c r="AO466" s="680"/>
      <c r="AP466" s="680"/>
      <c r="AQ466" s="681"/>
    </row>
    <row r="467" spans="2:43" s="364" customFormat="1" ht="14.25" hidden="1" thickBot="1">
      <c r="B467" s="396"/>
      <c r="C467" s="391"/>
      <c r="D467" s="391"/>
      <c r="E467" s="391"/>
      <c r="F467" s="391"/>
      <c r="G467" s="391"/>
      <c r="H467" s="391"/>
      <c r="I467" s="391"/>
      <c r="J467" s="391"/>
      <c r="K467" s="392"/>
      <c r="L467" s="392"/>
      <c r="M467" s="392"/>
      <c r="N467" s="392"/>
      <c r="O467" s="397"/>
      <c r="P467" s="392"/>
      <c r="Q467" s="398"/>
      <c r="R467" s="392"/>
      <c r="S467" s="392"/>
      <c r="T467" s="392"/>
      <c r="U467" s="781"/>
      <c r="V467" s="392"/>
      <c r="W467" s="392"/>
      <c r="X467" s="398"/>
      <c r="Y467" s="392"/>
      <c r="Z467" s="398"/>
      <c r="AG467" s="679"/>
      <c r="AH467" s="680"/>
      <c r="AI467" s="680"/>
      <c r="AJ467" s="680"/>
      <c r="AK467" s="680"/>
      <c r="AL467" s="680"/>
      <c r="AM467" s="680"/>
      <c r="AN467" s="680"/>
      <c r="AO467" s="680"/>
      <c r="AP467" s="680"/>
      <c r="AQ467" s="681"/>
    </row>
    <row r="468" spans="2:43" s="364" customFormat="1" ht="13.5" hidden="1" thickBot="1">
      <c r="B468" s="396"/>
      <c r="C468" s="391"/>
      <c r="D468" s="391"/>
      <c r="E468" s="391"/>
      <c r="F468" s="391"/>
      <c r="G468" s="391"/>
      <c r="H468" s="391"/>
      <c r="I468" s="391"/>
      <c r="J468" s="391"/>
      <c r="K468" s="392"/>
      <c r="L468" s="392"/>
      <c r="M468" s="392"/>
      <c r="N468" s="392"/>
      <c r="O468" s="392"/>
      <c r="P468" s="392"/>
      <c r="Q468" s="393"/>
      <c r="R468" s="392"/>
      <c r="S468" s="392"/>
      <c r="T468" s="392"/>
      <c r="U468" s="780"/>
      <c r="V468" s="392"/>
      <c r="W468" s="392"/>
      <c r="X468" s="393"/>
      <c r="Y468" s="392"/>
      <c r="Z468" s="393"/>
      <c r="AG468" s="679"/>
      <c r="AH468" s="680"/>
      <c r="AI468" s="680"/>
      <c r="AJ468" s="680"/>
      <c r="AK468" s="680"/>
      <c r="AL468" s="680"/>
      <c r="AM468" s="680"/>
      <c r="AN468" s="680"/>
      <c r="AO468" s="680"/>
      <c r="AP468" s="680"/>
      <c r="AQ468" s="681"/>
    </row>
    <row r="469" spans="2:43" s="364" customFormat="1" ht="12.75" hidden="1">
      <c r="B469" s="399"/>
      <c r="C469" s="363"/>
      <c r="D469" s="363"/>
      <c r="E469" s="363"/>
      <c r="F469" s="363"/>
      <c r="G469" s="363"/>
      <c r="H469" s="363"/>
      <c r="I469" s="363"/>
      <c r="J469" s="363"/>
      <c r="N469" s="365"/>
      <c r="Q469" s="365"/>
      <c r="U469" s="779"/>
      <c r="X469" s="365"/>
      <c r="Z469" s="365"/>
      <c r="AG469" s="679"/>
      <c r="AH469" s="680"/>
      <c r="AI469" s="680"/>
      <c r="AJ469" s="680"/>
      <c r="AK469" s="680"/>
      <c r="AL469" s="680"/>
      <c r="AM469" s="680"/>
      <c r="AN469" s="680"/>
      <c r="AO469" s="680"/>
      <c r="AP469" s="680"/>
      <c r="AQ469" s="681"/>
    </row>
    <row r="470" spans="2:43" s="364" customFormat="1" ht="12.75" hidden="1">
      <c r="B470" s="400"/>
      <c r="C470" s="363"/>
      <c r="D470" s="363"/>
      <c r="E470" s="363"/>
      <c r="F470" s="363"/>
      <c r="G470" s="363"/>
      <c r="H470" s="363"/>
      <c r="I470" s="363"/>
      <c r="J470" s="363"/>
      <c r="U470" s="779"/>
      <c r="AG470" s="679"/>
      <c r="AH470" s="680"/>
      <c r="AI470" s="680"/>
      <c r="AJ470" s="680"/>
      <c r="AK470" s="680"/>
      <c r="AL470" s="680"/>
      <c r="AM470" s="680"/>
      <c r="AN470" s="680"/>
      <c r="AO470" s="680"/>
      <c r="AP470" s="680"/>
      <c r="AQ470" s="681"/>
    </row>
    <row r="471" spans="2:43" s="364" customFormat="1" ht="21" customHeight="1" hidden="1">
      <c r="B471" s="399"/>
      <c r="C471" s="363"/>
      <c r="D471" s="363"/>
      <c r="E471" s="363"/>
      <c r="F471" s="363"/>
      <c r="G471" s="363"/>
      <c r="H471" s="363"/>
      <c r="I471" s="363"/>
      <c r="J471" s="363"/>
      <c r="N471" s="365"/>
      <c r="Q471" s="401"/>
      <c r="U471" s="779"/>
      <c r="X471" s="401"/>
      <c r="Z471" s="401"/>
      <c r="AG471" s="682">
        <f>90635*13</f>
        <v>1178255</v>
      </c>
      <c r="AH471" s="683">
        <f>1798592/12*3</f>
        <v>449648</v>
      </c>
      <c r="AI471" s="683"/>
      <c r="AJ471" s="683"/>
      <c r="AK471" s="683"/>
      <c r="AL471" s="683"/>
      <c r="AM471" s="683"/>
      <c r="AN471" s="683">
        <f>AG471*30.2%</f>
        <v>355833.01</v>
      </c>
      <c r="AO471" s="683">
        <f>AG471+AN471</f>
        <v>1534088.01</v>
      </c>
      <c r="AP471" s="683" t="s">
        <v>304</v>
      </c>
      <c r="AQ471" s="714"/>
    </row>
    <row r="472" spans="2:43" s="364" customFormat="1" ht="22.5" customHeight="1" hidden="1">
      <c r="B472" s="399"/>
      <c r="C472" s="363"/>
      <c r="D472" s="363"/>
      <c r="E472" s="363"/>
      <c r="F472" s="363"/>
      <c r="G472" s="363"/>
      <c r="H472" s="363"/>
      <c r="I472" s="363"/>
      <c r="J472" s="363"/>
      <c r="Q472" s="365"/>
      <c r="U472" s="779">
        <f>U203+U204</f>
        <v>1753542</v>
      </c>
      <c r="W472" s="365">
        <f>W203+W204</f>
        <v>0</v>
      </c>
      <c r="X472" s="365">
        <f>X203+X204</f>
        <v>1798542</v>
      </c>
      <c r="Z472" s="365">
        <f>Z203+Z204</f>
        <v>1817876</v>
      </c>
      <c r="AG472" s="715">
        <v>126000</v>
      </c>
      <c r="AH472" s="716">
        <f>AH471*4.3%</f>
        <v>19334.863999999998</v>
      </c>
      <c r="AI472" s="716"/>
      <c r="AJ472" s="716"/>
      <c r="AK472" s="716"/>
      <c r="AL472" s="716"/>
      <c r="AM472" s="716"/>
      <c r="AN472" s="716">
        <f>AG472*30.2%</f>
        <v>38052</v>
      </c>
      <c r="AO472" s="683">
        <f>AG472+AN472</f>
        <v>164052</v>
      </c>
      <c r="AP472" s="716" t="s">
        <v>305</v>
      </c>
      <c r="AQ472" s="714"/>
    </row>
    <row r="473" spans="2:43" s="364" customFormat="1" ht="18.75" customHeight="1" hidden="1">
      <c r="B473" s="399"/>
      <c r="C473" s="363"/>
      <c r="D473" s="363"/>
      <c r="E473" s="363"/>
      <c r="F473" s="363"/>
      <c r="G473" s="363"/>
      <c r="H473" s="363"/>
      <c r="I473" s="363"/>
      <c r="J473" s="363"/>
      <c r="U473" s="779"/>
      <c r="AG473" s="715">
        <f>SUM(AG471:AG472)</f>
        <v>1304255</v>
      </c>
      <c r="AH473" s="716">
        <f>SUM(AH471:AH472)</f>
        <v>468982.864</v>
      </c>
      <c r="AI473" s="716"/>
      <c r="AJ473" s="716"/>
      <c r="AK473" s="716"/>
      <c r="AL473" s="716"/>
      <c r="AM473" s="716"/>
      <c r="AN473" s="716">
        <f>SUM(AN471:AN472)</f>
        <v>393885.01</v>
      </c>
      <c r="AO473" s="716">
        <f>SUM(AO471:AO472)</f>
        <v>1698140.01</v>
      </c>
      <c r="AP473" s="716"/>
      <c r="AQ473" s="714"/>
    </row>
    <row r="474" spans="2:43" s="364" customFormat="1" ht="3" customHeight="1" hidden="1">
      <c r="B474" s="402"/>
      <c r="C474" s="363"/>
      <c r="D474" s="363"/>
      <c r="E474" s="363"/>
      <c r="F474" s="363"/>
      <c r="G474" s="363"/>
      <c r="H474" s="363"/>
      <c r="I474" s="363"/>
      <c r="J474" s="363"/>
      <c r="Q474" s="401"/>
      <c r="U474" s="779"/>
      <c r="X474" s="401"/>
      <c r="Z474" s="401"/>
      <c r="AG474" s="715"/>
      <c r="AH474" s="716"/>
      <c r="AI474" s="716"/>
      <c r="AJ474" s="716"/>
      <c r="AK474" s="716"/>
      <c r="AL474" s="716"/>
      <c r="AM474" s="716"/>
      <c r="AN474" s="716"/>
      <c r="AO474" s="716"/>
      <c r="AP474" s="716"/>
      <c r="AQ474" s="714"/>
    </row>
    <row r="475" spans="2:43" s="364" customFormat="1" ht="18.75" customHeight="1" hidden="1">
      <c r="B475" s="402"/>
      <c r="C475" s="363"/>
      <c r="D475" s="363"/>
      <c r="E475" s="363"/>
      <c r="F475" s="363"/>
      <c r="G475" s="363"/>
      <c r="H475" s="363"/>
      <c r="I475" s="363"/>
      <c r="J475" s="363"/>
      <c r="U475" s="779"/>
      <c r="X475" s="365">
        <f>X204-660</f>
        <v>59172</v>
      </c>
      <c r="AG475" s="715"/>
      <c r="AH475" s="716"/>
      <c r="AI475" s="716"/>
      <c r="AJ475" s="716"/>
      <c r="AK475" s="716"/>
      <c r="AL475" s="716"/>
      <c r="AM475" s="716"/>
      <c r="AN475" s="716"/>
      <c r="AO475" s="716"/>
      <c r="AP475" s="716"/>
      <c r="AQ475" s="714"/>
    </row>
    <row r="476" spans="2:43" s="364" customFormat="1" ht="18.75" customHeight="1" hidden="1">
      <c r="B476" s="402"/>
      <c r="C476" s="363"/>
      <c r="D476" s="363"/>
      <c r="E476" s="363"/>
      <c r="F476" s="363"/>
      <c r="G476" s="363"/>
      <c r="H476" s="363"/>
      <c r="I476" s="363"/>
      <c r="J476" s="363"/>
      <c r="Q476" s="401"/>
      <c r="U476" s="779">
        <f>U460-31076600</f>
        <v>17288940.96</v>
      </c>
      <c r="X476" s="401">
        <f>X460-32020700</f>
        <v>0</v>
      </c>
      <c r="Z476" s="401">
        <f>Z460-34335000</f>
        <v>0</v>
      </c>
      <c r="AA476" s="389">
        <f>Z204-Z476</f>
        <v>60475</v>
      </c>
      <c r="AG476" s="715"/>
      <c r="AH476" s="716"/>
      <c r="AI476" s="716"/>
      <c r="AJ476" s="716"/>
      <c r="AK476" s="716"/>
      <c r="AL476" s="716"/>
      <c r="AM476" s="716"/>
      <c r="AN476" s="716"/>
      <c r="AO476" s="716"/>
      <c r="AP476" s="716"/>
      <c r="AQ476" s="714"/>
    </row>
    <row r="477" spans="2:43" s="364" customFormat="1" ht="9.75" customHeight="1" hidden="1">
      <c r="B477" s="402"/>
      <c r="C477" s="363"/>
      <c r="D477" s="363"/>
      <c r="E477" s="363"/>
      <c r="F477" s="363"/>
      <c r="G477" s="363"/>
      <c r="H477" s="363"/>
      <c r="I477" s="363"/>
      <c r="J477" s="363"/>
      <c r="U477" s="779">
        <f>U204-U476</f>
        <v>-17254765.96</v>
      </c>
      <c r="AG477" s="715"/>
      <c r="AH477" s="716"/>
      <c r="AI477" s="716"/>
      <c r="AJ477" s="716"/>
      <c r="AK477" s="716"/>
      <c r="AL477" s="716"/>
      <c r="AM477" s="716"/>
      <c r="AN477" s="716"/>
      <c r="AO477" s="716"/>
      <c r="AP477" s="716"/>
      <c r="AQ477" s="714"/>
    </row>
    <row r="478" spans="2:43" s="364" customFormat="1" ht="12.75" hidden="1">
      <c r="B478" s="402"/>
      <c r="C478" s="363"/>
      <c r="D478" s="363"/>
      <c r="E478" s="363"/>
      <c r="F478" s="363"/>
      <c r="G478" s="363"/>
      <c r="H478" s="363"/>
      <c r="I478" s="363"/>
      <c r="J478" s="363"/>
      <c r="U478" s="779"/>
      <c r="AG478" s="715"/>
      <c r="AH478" s="716"/>
      <c r="AI478" s="716"/>
      <c r="AJ478" s="716"/>
      <c r="AK478" s="716"/>
      <c r="AL478" s="716"/>
      <c r="AM478" s="716"/>
      <c r="AN478" s="716"/>
      <c r="AO478" s="716"/>
      <c r="AP478" s="716"/>
      <c r="AQ478" s="714"/>
    </row>
    <row r="479" spans="2:43" s="364" customFormat="1" ht="12.75" hidden="1">
      <c r="B479" s="402"/>
      <c r="C479" s="363"/>
      <c r="D479" s="363"/>
      <c r="E479" s="363"/>
      <c r="F479" s="363"/>
      <c r="G479" s="363"/>
      <c r="H479" s="363"/>
      <c r="I479" s="363"/>
      <c r="J479" s="363"/>
      <c r="Q479" s="365"/>
      <c r="U479" s="779"/>
      <c r="Z479" s="365">
        <f>34335000-Z460</f>
        <v>0</v>
      </c>
      <c r="AG479" s="715"/>
      <c r="AH479" s="716"/>
      <c r="AI479" s="716"/>
      <c r="AJ479" s="716"/>
      <c r="AK479" s="716"/>
      <c r="AL479" s="716"/>
      <c r="AM479" s="716"/>
      <c r="AN479" s="716"/>
      <c r="AO479" s="716"/>
      <c r="AP479" s="716"/>
      <c r="AQ479" s="714"/>
    </row>
    <row r="480" spans="3:43" s="364" customFormat="1" ht="12.75" hidden="1">
      <c r="C480" s="363"/>
      <c r="D480" s="363"/>
      <c r="E480" s="363"/>
      <c r="F480" s="363"/>
      <c r="G480" s="363"/>
      <c r="H480" s="363"/>
      <c r="I480" s="363"/>
      <c r="J480" s="363"/>
      <c r="U480" s="779"/>
      <c r="Z480" s="389"/>
      <c r="AG480" s="715"/>
      <c r="AH480" s="716"/>
      <c r="AI480" s="716"/>
      <c r="AJ480" s="716"/>
      <c r="AK480" s="716"/>
      <c r="AL480" s="716"/>
      <c r="AM480" s="716"/>
      <c r="AN480" s="716"/>
      <c r="AO480" s="716"/>
      <c r="AP480" s="716"/>
      <c r="AQ480" s="714"/>
    </row>
    <row r="481" spans="2:43" s="364" customFormat="1" ht="12.75" hidden="1">
      <c r="B481" s="402"/>
      <c r="C481" s="363"/>
      <c r="D481" s="363"/>
      <c r="E481" s="363"/>
      <c r="F481" s="363"/>
      <c r="G481" s="363"/>
      <c r="H481" s="363"/>
      <c r="I481" s="363"/>
      <c r="J481" s="363"/>
      <c r="U481" s="779"/>
      <c r="AG481" s="715"/>
      <c r="AH481" s="716"/>
      <c r="AI481" s="716"/>
      <c r="AJ481" s="716"/>
      <c r="AK481" s="716"/>
      <c r="AL481" s="716"/>
      <c r="AM481" s="716"/>
      <c r="AN481" s="716"/>
      <c r="AO481" s="716"/>
      <c r="AP481" s="716"/>
      <c r="AQ481" s="714"/>
    </row>
    <row r="482" spans="2:43" s="364" customFormat="1" ht="12.75" hidden="1">
      <c r="B482" s="402"/>
      <c r="C482" s="363"/>
      <c r="D482" s="363"/>
      <c r="E482" s="363"/>
      <c r="F482" s="363"/>
      <c r="G482" s="363"/>
      <c r="H482" s="363"/>
      <c r="I482" s="363"/>
      <c r="J482" s="363"/>
      <c r="U482" s="779"/>
      <c r="AG482" s="715"/>
      <c r="AH482" s="716"/>
      <c r="AI482" s="716"/>
      <c r="AJ482" s="716"/>
      <c r="AK482" s="716"/>
      <c r="AL482" s="716"/>
      <c r="AM482" s="716"/>
      <c r="AN482" s="716"/>
      <c r="AO482" s="716"/>
      <c r="AP482" s="716"/>
      <c r="AQ482" s="714"/>
    </row>
    <row r="483" spans="2:43" s="364" customFormat="1" ht="12.75" hidden="1">
      <c r="B483" s="402"/>
      <c r="C483" s="363"/>
      <c r="D483" s="363"/>
      <c r="E483" s="363"/>
      <c r="F483" s="363"/>
      <c r="G483" s="363"/>
      <c r="H483" s="363"/>
      <c r="I483" s="363"/>
      <c r="J483" s="363"/>
      <c r="U483" s="779"/>
      <c r="AG483" s="715"/>
      <c r="AH483" s="716"/>
      <c r="AI483" s="716"/>
      <c r="AJ483" s="716"/>
      <c r="AK483" s="716"/>
      <c r="AL483" s="716"/>
      <c r="AM483" s="716"/>
      <c r="AN483" s="716"/>
      <c r="AO483" s="716"/>
      <c r="AP483" s="716"/>
      <c r="AQ483" s="714"/>
    </row>
    <row r="484" spans="2:43" s="364" customFormat="1" ht="12.75" hidden="1">
      <c r="B484" s="402"/>
      <c r="C484" s="363"/>
      <c r="D484" s="363"/>
      <c r="E484" s="363"/>
      <c r="F484" s="363"/>
      <c r="G484" s="363"/>
      <c r="H484" s="363"/>
      <c r="I484" s="363"/>
      <c r="J484" s="363"/>
      <c r="U484" s="779"/>
      <c r="AG484" s="715"/>
      <c r="AH484" s="716"/>
      <c r="AI484" s="716"/>
      <c r="AJ484" s="716"/>
      <c r="AK484" s="716"/>
      <c r="AL484" s="716"/>
      <c r="AM484" s="716"/>
      <c r="AN484" s="716"/>
      <c r="AO484" s="716"/>
      <c r="AP484" s="716"/>
      <c r="AQ484" s="714"/>
    </row>
    <row r="485" spans="2:43" s="364" customFormat="1" ht="12.75" hidden="1">
      <c r="B485" s="402"/>
      <c r="C485" s="363"/>
      <c r="D485" s="363"/>
      <c r="E485" s="363"/>
      <c r="F485" s="363"/>
      <c r="G485" s="363"/>
      <c r="H485" s="363"/>
      <c r="I485" s="363"/>
      <c r="J485" s="363"/>
      <c r="U485" s="779"/>
      <c r="AG485" s="715"/>
      <c r="AH485" s="716"/>
      <c r="AI485" s="716"/>
      <c r="AJ485" s="716"/>
      <c r="AK485" s="716"/>
      <c r="AL485" s="716"/>
      <c r="AM485" s="716"/>
      <c r="AN485" s="716"/>
      <c r="AO485" s="716"/>
      <c r="AP485" s="716"/>
      <c r="AQ485" s="714"/>
    </row>
    <row r="486" spans="2:43" s="364" customFormat="1" ht="12.75" hidden="1">
      <c r="B486" s="402"/>
      <c r="C486" s="363"/>
      <c r="D486" s="363"/>
      <c r="E486" s="363"/>
      <c r="F486" s="363"/>
      <c r="G486" s="363"/>
      <c r="H486" s="363"/>
      <c r="I486" s="363"/>
      <c r="J486" s="363"/>
      <c r="U486" s="779"/>
      <c r="AG486" s="715"/>
      <c r="AH486" s="716"/>
      <c r="AI486" s="716"/>
      <c r="AJ486" s="716"/>
      <c r="AK486" s="716"/>
      <c r="AL486" s="716"/>
      <c r="AM486" s="716"/>
      <c r="AN486" s="716"/>
      <c r="AO486" s="716"/>
      <c r="AP486" s="716"/>
      <c r="AQ486" s="714"/>
    </row>
    <row r="487" spans="2:43" s="364" customFormat="1" ht="12.75" hidden="1">
      <c r="B487" s="402"/>
      <c r="C487" s="363"/>
      <c r="D487" s="363"/>
      <c r="E487" s="363"/>
      <c r="F487" s="363"/>
      <c r="G487" s="363"/>
      <c r="H487" s="363"/>
      <c r="I487" s="363"/>
      <c r="J487" s="363"/>
      <c r="U487" s="779"/>
      <c r="AG487" s="715"/>
      <c r="AH487" s="716"/>
      <c r="AI487" s="716"/>
      <c r="AJ487" s="716"/>
      <c r="AK487" s="716"/>
      <c r="AL487" s="716"/>
      <c r="AM487" s="716"/>
      <c r="AN487" s="716"/>
      <c r="AO487" s="716"/>
      <c r="AP487" s="716"/>
      <c r="AQ487" s="714"/>
    </row>
    <row r="488" spans="2:43" s="364" customFormat="1" ht="12.75" hidden="1">
      <c r="B488" s="402"/>
      <c r="C488" s="363"/>
      <c r="D488" s="363"/>
      <c r="E488" s="363"/>
      <c r="F488" s="363"/>
      <c r="G488" s="363"/>
      <c r="H488" s="363"/>
      <c r="I488" s="363"/>
      <c r="J488" s="363"/>
      <c r="U488" s="779"/>
      <c r="AG488" s="715"/>
      <c r="AH488" s="716"/>
      <c r="AI488" s="716"/>
      <c r="AJ488" s="716"/>
      <c r="AK488" s="716"/>
      <c r="AL488" s="716"/>
      <c r="AM488" s="716"/>
      <c r="AN488" s="716"/>
      <c r="AO488" s="716"/>
      <c r="AP488" s="716"/>
      <c r="AQ488" s="714"/>
    </row>
    <row r="489" spans="2:43" s="364" customFormat="1" ht="12.75" hidden="1">
      <c r="B489" s="402"/>
      <c r="C489" s="363"/>
      <c r="D489" s="363"/>
      <c r="E489" s="363"/>
      <c r="F489" s="363"/>
      <c r="G489" s="363"/>
      <c r="H489" s="363"/>
      <c r="I489" s="363"/>
      <c r="J489" s="363"/>
      <c r="U489" s="779"/>
      <c r="AG489" s="715"/>
      <c r="AH489" s="716"/>
      <c r="AI489" s="716"/>
      <c r="AJ489" s="716"/>
      <c r="AK489" s="716"/>
      <c r="AL489" s="716"/>
      <c r="AM489" s="716"/>
      <c r="AN489" s="716"/>
      <c r="AO489" s="716"/>
      <c r="AP489" s="716"/>
      <c r="AQ489" s="714"/>
    </row>
    <row r="490" spans="2:43" s="364" customFormat="1" ht="12.75" hidden="1">
      <c r="B490" s="402"/>
      <c r="C490" s="363"/>
      <c r="D490" s="363"/>
      <c r="E490" s="363"/>
      <c r="F490" s="363"/>
      <c r="G490" s="363"/>
      <c r="H490" s="363"/>
      <c r="I490" s="363"/>
      <c r="J490" s="363"/>
      <c r="U490" s="779"/>
      <c r="Z490" s="365"/>
      <c r="AG490" s="715"/>
      <c r="AH490" s="716"/>
      <c r="AI490" s="716"/>
      <c r="AJ490" s="716"/>
      <c r="AK490" s="716"/>
      <c r="AL490" s="716"/>
      <c r="AM490" s="716"/>
      <c r="AN490" s="716"/>
      <c r="AO490" s="716"/>
      <c r="AP490" s="716"/>
      <c r="AQ490" s="714"/>
    </row>
    <row r="491" spans="2:43" s="364" customFormat="1" ht="12.75" hidden="1">
      <c r="B491" s="402"/>
      <c r="C491" s="363"/>
      <c r="D491" s="363"/>
      <c r="E491" s="363"/>
      <c r="F491" s="363"/>
      <c r="G491" s="363"/>
      <c r="H491" s="363"/>
      <c r="I491" s="363"/>
      <c r="J491" s="363"/>
      <c r="U491" s="779"/>
      <c r="AG491" s="715"/>
      <c r="AH491" s="716"/>
      <c r="AI491" s="716"/>
      <c r="AJ491" s="716"/>
      <c r="AK491" s="716"/>
      <c r="AL491" s="716"/>
      <c r="AM491" s="716"/>
      <c r="AN491" s="716"/>
      <c r="AO491" s="716"/>
      <c r="AP491" s="716"/>
      <c r="AQ491" s="714"/>
    </row>
    <row r="492" spans="2:43" s="364" customFormat="1" ht="12.75" hidden="1">
      <c r="B492" s="402"/>
      <c r="C492" s="363"/>
      <c r="D492" s="363"/>
      <c r="E492" s="363"/>
      <c r="F492" s="363"/>
      <c r="G492" s="363"/>
      <c r="H492" s="363"/>
      <c r="I492" s="363"/>
      <c r="J492" s="363"/>
      <c r="U492" s="779"/>
      <c r="AG492" s="715"/>
      <c r="AH492" s="716"/>
      <c r="AI492" s="716"/>
      <c r="AJ492" s="716"/>
      <c r="AK492" s="716"/>
      <c r="AL492" s="716"/>
      <c r="AM492" s="716"/>
      <c r="AN492" s="716"/>
      <c r="AO492" s="716"/>
      <c r="AP492" s="716"/>
      <c r="AQ492" s="714"/>
    </row>
    <row r="493" spans="2:43" s="364" customFormat="1" ht="12.75" hidden="1">
      <c r="B493" s="363"/>
      <c r="C493" s="363"/>
      <c r="D493" s="363"/>
      <c r="E493" s="363"/>
      <c r="F493" s="363"/>
      <c r="G493" s="363"/>
      <c r="H493" s="363"/>
      <c r="I493" s="363"/>
      <c r="J493" s="363"/>
      <c r="U493" s="779"/>
      <c r="AG493" s="715"/>
      <c r="AH493" s="716"/>
      <c r="AI493" s="716"/>
      <c r="AJ493" s="716"/>
      <c r="AK493" s="716"/>
      <c r="AL493" s="716"/>
      <c r="AM493" s="716"/>
      <c r="AN493" s="716"/>
      <c r="AO493" s="716"/>
      <c r="AP493" s="716"/>
      <c r="AQ493" s="714"/>
    </row>
    <row r="494" spans="2:43" s="364" customFormat="1" ht="12.75" hidden="1">
      <c r="B494" s="363"/>
      <c r="C494" s="363"/>
      <c r="D494" s="363"/>
      <c r="E494" s="363"/>
      <c r="F494" s="363"/>
      <c r="G494" s="363"/>
      <c r="H494" s="363"/>
      <c r="I494" s="363"/>
      <c r="J494" s="363"/>
      <c r="U494" s="779"/>
      <c r="AG494" s="715"/>
      <c r="AH494" s="716"/>
      <c r="AI494" s="716"/>
      <c r="AJ494" s="716"/>
      <c r="AK494" s="716"/>
      <c r="AL494" s="716"/>
      <c r="AM494" s="716"/>
      <c r="AN494" s="716"/>
      <c r="AO494" s="716"/>
      <c r="AP494" s="716"/>
      <c r="AQ494" s="714"/>
    </row>
    <row r="495" spans="2:43" s="364" customFormat="1" ht="12.75" hidden="1">
      <c r="B495" s="363"/>
      <c r="C495" s="363"/>
      <c r="D495" s="363"/>
      <c r="E495" s="363"/>
      <c r="F495" s="363"/>
      <c r="G495" s="363"/>
      <c r="H495" s="363"/>
      <c r="I495" s="363"/>
      <c r="J495" s="363"/>
      <c r="U495" s="779"/>
      <c r="AG495" s="715"/>
      <c r="AH495" s="716"/>
      <c r="AI495" s="716"/>
      <c r="AJ495" s="716"/>
      <c r="AK495" s="716"/>
      <c r="AL495" s="716"/>
      <c r="AM495" s="716"/>
      <c r="AN495" s="716"/>
      <c r="AO495" s="716"/>
      <c r="AP495" s="716"/>
      <c r="AQ495" s="714"/>
    </row>
    <row r="496" spans="2:43" s="364" customFormat="1" ht="12.75" hidden="1">
      <c r="B496" s="363"/>
      <c r="C496" s="363"/>
      <c r="D496" s="363"/>
      <c r="E496" s="363"/>
      <c r="F496" s="363"/>
      <c r="G496" s="363"/>
      <c r="H496" s="363"/>
      <c r="I496" s="363"/>
      <c r="J496" s="363"/>
      <c r="U496" s="779"/>
      <c r="AG496" s="715"/>
      <c r="AH496" s="716"/>
      <c r="AI496" s="716"/>
      <c r="AJ496" s="716"/>
      <c r="AK496" s="716"/>
      <c r="AL496" s="716"/>
      <c r="AM496" s="716"/>
      <c r="AN496" s="716"/>
      <c r="AO496" s="716"/>
      <c r="AP496" s="716"/>
      <c r="AQ496" s="714"/>
    </row>
    <row r="497" spans="2:43" s="364" customFormat="1" ht="12.75" hidden="1">
      <c r="B497" s="363"/>
      <c r="C497" s="363"/>
      <c r="D497" s="363"/>
      <c r="E497" s="363"/>
      <c r="F497" s="363"/>
      <c r="G497" s="363"/>
      <c r="H497" s="363"/>
      <c r="I497" s="363"/>
      <c r="J497" s="363"/>
      <c r="U497" s="779"/>
      <c r="AG497" s="715"/>
      <c r="AH497" s="716"/>
      <c r="AI497" s="716"/>
      <c r="AJ497" s="716"/>
      <c r="AK497" s="716"/>
      <c r="AL497" s="716"/>
      <c r="AM497" s="716"/>
      <c r="AN497" s="716"/>
      <c r="AO497" s="716"/>
      <c r="AP497" s="716"/>
      <c r="AQ497" s="714"/>
    </row>
    <row r="498" spans="2:43" s="364" customFormat="1" ht="12.75" hidden="1">
      <c r="B498" s="363"/>
      <c r="C498" s="363"/>
      <c r="D498" s="363"/>
      <c r="E498" s="363"/>
      <c r="F498" s="363"/>
      <c r="G498" s="363"/>
      <c r="H498" s="363"/>
      <c r="I498" s="363"/>
      <c r="J498" s="363"/>
      <c r="U498" s="779"/>
      <c r="AG498" s="715"/>
      <c r="AH498" s="716"/>
      <c r="AI498" s="716"/>
      <c r="AJ498" s="716"/>
      <c r="AK498" s="716"/>
      <c r="AL498" s="716"/>
      <c r="AM498" s="716"/>
      <c r="AN498" s="716"/>
      <c r="AO498" s="716"/>
      <c r="AP498" s="716"/>
      <c r="AQ498" s="714"/>
    </row>
    <row r="499" spans="2:43" s="364" customFormat="1" ht="12.75" hidden="1">
      <c r="B499" s="363"/>
      <c r="C499" s="363"/>
      <c r="D499" s="363"/>
      <c r="E499" s="363"/>
      <c r="F499" s="363"/>
      <c r="G499" s="363"/>
      <c r="H499" s="363"/>
      <c r="I499" s="363"/>
      <c r="J499" s="363"/>
      <c r="U499" s="779"/>
      <c r="AG499" s="715"/>
      <c r="AH499" s="716"/>
      <c r="AI499" s="716"/>
      <c r="AJ499" s="716"/>
      <c r="AK499" s="716"/>
      <c r="AL499" s="716"/>
      <c r="AM499" s="716"/>
      <c r="AN499" s="716"/>
      <c r="AO499" s="716"/>
      <c r="AP499" s="716"/>
      <c r="AQ499" s="714"/>
    </row>
    <row r="500" spans="2:43" s="364" customFormat="1" ht="12.75" hidden="1">
      <c r="B500" s="363"/>
      <c r="C500" s="363"/>
      <c r="D500" s="363"/>
      <c r="E500" s="363"/>
      <c r="F500" s="363"/>
      <c r="G500" s="363"/>
      <c r="H500" s="363"/>
      <c r="I500" s="363"/>
      <c r="J500" s="363"/>
      <c r="U500" s="779"/>
      <c r="AG500" s="715"/>
      <c r="AH500" s="716"/>
      <c r="AI500" s="716"/>
      <c r="AJ500" s="716"/>
      <c r="AK500" s="716"/>
      <c r="AL500" s="716"/>
      <c r="AM500" s="716"/>
      <c r="AN500" s="716"/>
      <c r="AO500" s="716"/>
      <c r="AP500" s="716"/>
      <c r="AQ500" s="714"/>
    </row>
    <row r="501" spans="2:43" s="364" customFormat="1" ht="12.75" hidden="1">
      <c r="B501" s="363"/>
      <c r="C501" s="363"/>
      <c r="D501" s="363"/>
      <c r="E501" s="363"/>
      <c r="F501" s="363"/>
      <c r="G501" s="363"/>
      <c r="H501" s="363"/>
      <c r="I501" s="363"/>
      <c r="J501" s="363"/>
      <c r="U501" s="779"/>
      <c r="AG501" s="715"/>
      <c r="AH501" s="716"/>
      <c r="AI501" s="716"/>
      <c r="AJ501" s="716"/>
      <c r="AK501" s="716"/>
      <c r="AL501" s="716"/>
      <c r="AM501" s="716"/>
      <c r="AN501" s="716"/>
      <c r="AO501" s="716"/>
      <c r="AP501" s="716"/>
      <c r="AQ501" s="714"/>
    </row>
    <row r="502" spans="2:43" s="364" customFormat="1" ht="12.75" hidden="1">
      <c r="B502" s="363"/>
      <c r="C502" s="363"/>
      <c r="D502" s="363"/>
      <c r="E502" s="363"/>
      <c r="F502" s="363"/>
      <c r="G502" s="363"/>
      <c r="H502" s="363"/>
      <c r="I502" s="363"/>
      <c r="J502" s="363"/>
      <c r="U502" s="779"/>
      <c r="AG502" s="715"/>
      <c r="AH502" s="716"/>
      <c r="AI502" s="716"/>
      <c r="AJ502" s="716"/>
      <c r="AK502" s="716"/>
      <c r="AL502" s="716"/>
      <c r="AM502" s="716"/>
      <c r="AN502" s="716"/>
      <c r="AO502" s="716"/>
      <c r="AP502" s="716"/>
      <c r="AQ502" s="714"/>
    </row>
    <row r="503" spans="2:43" s="364" customFormat="1" ht="12.75" hidden="1">
      <c r="B503" s="363"/>
      <c r="C503" s="363"/>
      <c r="D503" s="363"/>
      <c r="E503" s="363"/>
      <c r="F503" s="363"/>
      <c r="G503" s="363"/>
      <c r="H503" s="363"/>
      <c r="I503" s="363"/>
      <c r="J503" s="363"/>
      <c r="U503" s="779"/>
      <c r="AG503" s="715"/>
      <c r="AH503" s="716"/>
      <c r="AI503" s="716"/>
      <c r="AJ503" s="716"/>
      <c r="AK503" s="716"/>
      <c r="AL503" s="716"/>
      <c r="AM503" s="716"/>
      <c r="AN503" s="716"/>
      <c r="AO503" s="716"/>
      <c r="AP503" s="716"/>
      <c r="AQ503" s="714"/>
    </row>
    <row r="504" spans="2:43" s="364" customFormat="1" ht="12.75" hidden="1">
      <c r="B504" s="363"/>
      <c r="C504" s="363"/>
      <c r="D504" s="363"/>
      <c r="E504" s="363"/>
      <c r="F504" s="363"/>
      <c r="G504" s="363"/>
      <c r="H504" s="363"/>
      <c r="I504" s="363"/>
      <c r="J504" s="363"/>
      <c r="U504" s="779"/>
      <c r="AG504" s="715"/>
      <c r="AH504" s="716"/>
      <c r="AI504" s="716"/>
      <c r="AJ504" s="716"/>
      <c r="AK504" s="716"/>
      <c r="AL504" s="716"/>
      <c r="AM504" s="716"/>
      <c r="AN504" s="716"/>
      <c r="AO504" s="716"/>
      <c r="AP504" s="716"/>
      <c r="AQ504" s="714"/>
    </row>
    <row r="505" spans="2:43" s="364" customFormat="1" ht="12.75" hidden="1">
      <c r="B505" s="363"/>
      <c r="C505" s="363"/>
      <c r="D505" s="363"/>
      <c r="E505" s="363"/>
      <c r="F505" s="363"/>
      <c r="G505" s="363"/>
      <c r="H505" s="363"/>
      <c r="I505" s="363"/>
      <c r="J505" s="363"/>
      <c r="U505" s="779"/>
      <c r="AG505" s="715"/>
      <c r="AH505" s="716"/>
      <c r="AI505" s="716"/>
      <c r="AJ505" s="716"/>
      <c r="AK505" s="716"/>
      <c r="AL505" s="716"/>
      <c r="AM505" s="716"/>
      <c r="AN505" s="716"/>
      <c r="AO505" s="716"/>
      <c r="AP505" s="716"/>
      <c r="AQ505" s="714"/>
    </row>
    <row r="506" spans="2:43" s="364" customFormat="1" ht="12.75" hidden="1">
      <c r="B506" s="363"/>
      <c r="C506" s="363"/>
      <c r="D506" s="363"/>
      <c r="E506" s="363"/>
      <c r="F506" s="363"/>
      <c r="G506" s="363"/>
      <c r="H506" s="363"/>
      <c r="I506" s="363"/>
      <c r="J506" s="363"/>
      <c r="U506" s="779"/>
      <c r="AG506" s="715"/>
      <c r="AH506" s="716"/>
      <c r="AI506" s="716"/>
      <c r="AJ506" s="716"/>
      <c r="AK506" s="716"/>
      <c r="AL506" s="716"/>
      <c r="AM506" s="716"/>
      <c r="AN506" s="716"/>
      <c r="AO506" s="716"/>
      <c r="AP506" s="716"/>
      <c r="AQ506" s="714"/>
    </row>
    <row r="507" spans="2:43" ht="12.75" hidden="1">
      <c r="B507" s="717"/>
      <c r="C507" s="717"/>
      <c r="D507" s="717"/>
      <c r="E507" s="717"/>
      <c r="F507" s="717"/>
      <c r="G507" s="717"/>
      <c r="H507" s="717"/>
      <c r="I507" s="717"/>
      <c r="J507" s="717"/>
      <c r="U507" s="782"/>
      <c r="AG507" s="715"/>
      <c r="AH507" s="716"/>
      <c r="AI507" s="716"/>
      <c r="AJ507" s="716"/>
      <c r="AK507" s="716"/>
      <c r="AL507" s="716"/>
      <c r="AM507" s="716"/>
      <c r="AN507" s="716"/>
      <c r="AO507" s="716"/>
      <c r="AP507" s="716"/>
      <c r="AQ507" s="714"/>
    </row>
    <row r="508" spans="2:43" ht="12.75" hidden="1">
      <c r="B508" s="717"/>
      <c r="C508" s="717"/>
      <c r="D508" s="717"/>
      <c r="E508" s="717"/>
      <c r="F508" s="717"/>
      <c r="G508" s="717"/>
      <c r="H508" s="717"/>
      <c r="I508" s="717"/>
      <c r="J508" s="717"/>
      <c r="U508" s="782"/>
      <c r="AG508" s="715"/>
      <c r="AH508" s="716"/>
      <c r="AI508" s="716"/>
      <c r="AJ508" s="716"/>
      <c r="AK508" s="716"/>
      <c r="AL508" s="716"/>
      <c r="AM508" s="716"/>
      <c r="AN508" s="716"/>
      <c r="AO508" s="716"/>
      <c r="AP508" s="716"/>
      <c r="AQ508" s="714"/>
    </row>
    <row r="509" spans="2:43" ht="12.75" hidden="1">
      <c r="B509" s="717"/>
      <c r="C509" s="717"/>
      <c r="D509" s="717"/>
      <c r="E509" s="717"/>
      <c r="F509" s="717"/>
      <c r="G509" s="717"/>
      <c r="H509" s="717"/>
      <c r="I509" s="717"/>
      <c r="J509" s="717"/>
      <c r="U509" s="782"/>
      <c r="AG509" s="715"/>
      <c r="AH509" s="716"/>
      <c r="AI509" s="716"/>
      <c r="AJ509" s="716"/>
      <c r="AK509" s="716"/>
      <c r="AL509" s="716"/>
      <c r="AM509" s="716"/>
      <c r="AN509" s="716"/>
      <c r="AO509" s="716"/>
      <c r="AP509" s="716"/>
      <c r="AQ509" s="714"/>
    </row>
    <row r="510" spans="2:43" ht="12.75" hidden="1">
      <c r="B510" s="717"/>
      <c r="C510" s="717"/>
      <c r="D510" s="717"/>
      <c r="E510" s="717"/>
      <c r="F510" s="717"/>
      <c r="G510" s="717"/>
      <c r="H510" s="717"/>
      <c r="I510" s="717"/>
      <c r="J510" s="717"/>
      <c r="U510" s="782"/>
      <c r="AG510" s="715"/>
      <c r="AH510" s="716"/>
      <c r="AI510" s="716"/>
      <c r="AJ510" s="716"/>
      <c r="AK510" s="716"/>
      <c r="AL510" s="716"/>
      <c r="AM510" s="716"/>
      <c r="AN510" s="716"/>
      <c r="AO510" s="716"/>
      <c r="AP510" s="716"/>
      <c r="AQ510" s="714"/>
    </row>
    <row r="511" spans="2:43" ht="12.75" hidden="1">
      <c r="B511" s="717"/>
      <c r="C511" s="717"/>
      <c r="D511" s="717"/>
      <c r="E511" s="717"/>
      <c r="F511" s="717"/>
      <c r="G511" s="717"/>
      <c r="H511" s="717"/>
      <c r="I511" s="717"/>
      <c r="J511" s="717"/>
      <c r="U511" s="782"/>
      <c r="AG511" s="715"/>
      <c r="AH511" s="716"/>
      <c r="AI511" s="716"/>
      <c r="AJ511" s="716"/>
      <c r="AK511" s="716"/>
      <c r="AL511" s="716"/>
      <c r="AM511" s="716"/>
      <c r="AN511" s="716"/>
      <c r="AO511" s="716"/>
      <c r="AP511" s="716"/>
      <c r="AQ511" s="714"/>
    </row>
    <row r="512" spans="2:43" ht="12.75" hidden="1">
      <c r="B512" s="717"/>
      <c r="C512" s="717"/>
      <c r="D512" s="717"/>
      <c r="E512" s="717"/>
      <c r="F512" s="717"/>
      <c r="G512" s="717"/>
      <c r="H512" s="717"/>
      <c r="I512" s="717"/>
      <c r="J512" s="717"/>
      <c r="U512" s="782"/>
      <c r="AG512" s="715"/>
      <c r="AH512" s="716"/>
      <c r="AI512" s="716"/>
      <c r="AJ512" s="716"/>
      <c r="AK512" s="716"/>
      <c r="AL512" s="716"/>
      <c r="AM512" s="716"/>
      <c r="AN512" s="716"/>
      <c r="AO512" s="716"/>
      <c r="AP512" s="716"/>
      <c r="AQ512" s="714"/>
    </row>
    <row r="513" spans="2:43" ht="12.75" hidden="1">
      <c r="B513" s="717"/>
      <c r="C513" s="717"/>
      <c r="D513" s="717"/>
      <c r="E513" s="717"/>
      <c r="F513" s="717"/>
      <c r="G513" s="717"/>
      <c r="H513" s="717"/>
      <c r="I513" s="717"/>
      <c r="J513" s="717"/>
      <c r="U513" s="782"/>
      <c r="AG513" s="715"/>
      <c r="AH513" s="716"/>
      <c r="AI513" s="716"/>
      <c r="AJ513" s="716"/>
      <c r="AK513" s="716"/>
      <c r="AL513" s="716"/>
      <c r="AM513" s="716"/>
      <c r="AN513" s="716"/>
      <c r="AO513" s="716"/>
      <c r="AP513" s="716"/>
      <c r="AQ513" s="714"/>
    </row>
    <row r="514" spans="2:43" ht="12.75" hidden="1">
      <c r="B514" s="717"/>
      <c r="C514" s="717"/>
      <c r="D514" s="717"/>
      <c r="E514" s="717"/>
      <c r="F514" s="717"/>
      <c r="G514" s="717"/>
      <c r="H514" s="717"/>
      <c r="I514" s="717"/>
      <c r="J514" s="717"/>
      <c r="U514" s="782"/>
      <c r="AG514" s="715"/>
      <c r="AH514" s="716"/>
      <c r="AI514" s="716"/>
      <c r="AJ514" s="716"/>
      <c r="AK514" s="716"/>
      <c r="AL514" s="716"/>
      <c r="AM514" s="716"/>
      <c r="AN514" s="716"/>
      <c r="AO514" s="716"/>
      <c r="AP514" s="716"/>
      <c r="AQ514" s="714"/>
    </row>
    <row r="515" spans="2:43" ht="12.75" hidden="1">
      <c r="B515" s="717"/>
      <c r="C515" s="717"/>
      <c r="D515" s="717"/>
      <c r="E515" s="717"/>
      <c r="F515" s="717"/>
      <c r="G515" s="717"/>
      <c r="H515" s="717"/>
      <c r="I515" s="717"/>
      <c r="J515" s="717"/>
      <c r="U515" s="782"/>
      <c r="AG515" s="715"/>
      <c r="AH515" s="716"/>
      <c r="AI515" s="716"/>
      <c r="AJ515" s="716"/>
      <c r="AK515" s="716"/>
      <c r="AL515" s="716"/>
      <c r="AM515" s="716"/>
      <c r="AN515" s="716"/>
      <c r="AO515" s="716"/>
      <c r="AP515" s="716"/>
      <c r="AQ515" s="714"/>
    </row>
    <row r="516" spans="2:43" ht="12.75" hidden="1">
      <c r="B516" s="717"/>
      <c r="C516" s="717"/>
      <c r="D516" s="717"/>
      <c r="E516" s="717"/>
      <c r="F516" s="717"/>
      <c r="G516" s="717"/>
      <c r="H516" s="717"/>
      <c r="I516" s="717"/>
      <c r="J516" s="717"/>
      <c r="U516" s="782"/>
      <c r="AG516" s="715"/>
      <c r="AH516" s="716"/>
      <c r="AI516" s="716"/>
      <c r="AJ516" s="716"/>
      <c r="AK516" s="716"/>
      <c r="AL516" s="716"/>
      <c r="AM516" s="716"/>
      <c r="AN516" s="716"/>
      <c r="AO516" s="716"/>
      <c r="AP516" s="716"/>
      <c r="AQ516" s="714"/>
    </row>
    <row r="517" spans="2:43" ht="12.75" hidden="1">
      <c r="B517" s="717"/>
      <c r="C517" s="717"/>
      <c r="D517" s="717"/>
      <c r="E517" s="717"/>
      <c r="F517" s="717"/>
      <c r="G517" s="717"/>
      <c r="H517" s="717"/>
      <c r="I517" s="717"/>
      <c r="J517" s="717"/>
      <c r="U517" s="782"/>
      <c r="AG517" s="682"/>
      <c r="AH517" s="683"/>
      <c r="AI517" s="683"/>
      <c r="AJ517" s="683"/>
      <c r="AK517" s="683"/>
      <c r="AL517" s="683"/>
      <c r="AM517" s="683"/>
      <c r="AN517" s="683"/>
      <c r="AO517" s="683"/>
      <c r="AP517" s="683"/>
      <c r="AQ517" s="684"/>
    </row>
    <row r="518" spans="2:43" ht="12.75" hidden="1">
      <c r="B518" s="717"/>
      <c r="C518" s="717"/>
      <c r="D518" s="717"/>
      <c r="E518" s="717"/>
      <c r="F518" s="717"/>
      <c r="G518" s="717"/>
      <c r="H518" s="717"/>
      <c r="I518" s="717"/>
      <c r="J518" s="717"/>
      <c r="U518" s="782"/>
      <c r="AG518" s="715"/>
      <c r="AH518" s="716"/>
      <c r="AI518" s="716"/>
      <c r="AJ518" s="716"/>
      <c r="AK518" s="716"/>
      <c r="AL518" s="716"/>
      <c r="AM518" s="716"/>
      <c r="AN518" s="716"/>
      <c r="AO518" s="716"/>
      <c r="AP518" s="716"/>
      <c r="AQ518" s="714"/>
    </row>
    <row r="519" spans="2:43" ht="12.75" hidden="1">
      <c r="B519" s="717"/>
      <c r="C519" s="717"/>
      <c r="D519" s="717"/>
      <c r="E519" s="717"/>
      <c r="F519" s="717"/>
      <c r="G519" s="717"/>
      <c r="H519" s="717"/>
      <c r="I519" s="717"/>
      <c r="J519" s="717"/>
      <c r="U519" s="782"/>
      <c r="AG519" s="715"/>
      <c r="AH519" s="716"/>
      <c r="AI519" s="716"/>
      <c r="AJ519" s="716"/>
      <c r="AK519" s="716"/>
      <c r="AL519" s="716"/>
      <c r="AM519" s="716"/>
      <c r="AN519" s="716"/>
      <c r="AO519" s="716"/>
      <c r="AP519" s="716"/>
      <c r="AQ519" s="714"/>
    </row>
    <row r="520" spans="2:43" ht="12.75" hidden="1">
      <c r="B520" s="717"/>
      <c r="C520" s="717"/>
      <c r="D520" s="717"/>
      <c r="E520" s="717"/>
      <c r="F520" s="717"/>
      <c r="G520" s="717"/>
      <c r="H520" s="717"/>
      <c r="I520" s="717"/>
      <c r="J520" s="717"/>
      <c r="U520" s="782"/>
      <c r="AG520" s="715"/>
      <c r="AH520" s="716"/>
      <c r="AI520" s="716"/>
      <c r="AJ520" s="716"/>
      <c r="AK520" s="716"/>
      <c r="AL520" s="716"/>
      <c r="AM520" s="716"/>
      <c r="AN520" s="716"/>
      <c r="AO520" s="716"/>
      <c r="AP520" s="716"/>
      <c r="AQ520" s="714"/>
    </row>
    <row r="521" spans="2:43" ht="12.75" hidden="1">
      <c r="B521" s="717"/>
      <c r="C521" s="717"/>
      <c r="D521" s="717"/>
      <c r="E521" s="717"/>
      <c r="F521" s="717"/>
      <c r="G521" s="717"/>
      <c r="H521" s="717"/>
      <c r="I521" s="717"/>
      <c r="J521" s="717"/>
      <c r="U521" s="782"/>
      <c r="AG521" s="715"/>
      <c r="AH521" s="716"/>
      <c r="AI521" s="716"/>
      <c r="AJ521" s="716"/>
      <c r="AK521" s="716"/>
      <c r="AL521" s="716"/>
      <c r="AM521" s="716"/>
      <c r="AN521" s="716"/>
      <c r="AO521" s="716"/>
      <c r="AP521" s="716"/>
      <c r="AQ521" s="714"/>
    </row>
    <row r="522" spans="2:43" ht="12.75" hidden="1">
      <c r="B522" s="717"/>
      <c r="C522" s="717"/>
      <c r="D522" s="717"/>
      <c r="E522" s="717"/>
      <c r="F522" s="717"/>
      <c r="G522" s="717"/>
      <c r="H522" s="717"/>
      <c r="I522" s="717"/>
      <c r="J522" s="717"/>
      <c r="U522" s="782"/>
      <c r="AG522" s="715"/>
      <c r="AH522" s="716"/>
      <c r="AI522" s="716"/>
      <c r="AJ522" s="716"/>
      <c r="AK522" s="716"/>
      <c r="AL522" s="716"/>
      <c r="AM522" s="716"/>
      <c r="AN522" s="716"/>
      <c r="AO522" s="716"/>
      <c r="AP522" s="716"/>
      <c r="AQ522" s="714"/>
    </row>
    <row r="523" spans="2:43" ht="12.75" hidden="1">
      <c r="B523" s="717"/>
      <c r="C523" s="717"/>
      <c r="D523" s="717"/>
      <c r="E523" s="717"/>
      <c r="F523" s="717"/>
      <c r="G523" s="717"/>
      <c r="H523" s="717"/>
      <c r="I523" s="717"/>
      <c r="J523" s="717"/>
      <c r="U523" s="782"/>
      <c r="AG523" s="715"/>
      <c r="AH523" s="716"/>
      <c r="AI523" s="716"/>
      <c r="AJ523" s="716"/>
      <c r="AK523" s="716"/>
      <c r="AL523" s="716"/>
      <c r="AM523" s="716"/>
      <c r="AN523" s="716"/>
      <c r="AO523" s="716"/>
      <c r="AP523" s="716"/>
      <c r="AQ523" s="714"/>
    </row>
    <row r="524" spans="2:43" ht="12.75" hidden="1">
      <c r="B524" s="717"/>
      <c r="C524" s="717"/>
      <c r="D524" s="717"/>
      <c r="E524" s="717"/>
      <c r="F524" s="717"/>
      <c r="G524" s="717"/>
      <c r="H524" s="717"/>
      <c r="I524" s="717"/>
      <c r="J524" s="717"/>
      <c r="U524" s="782"/>
      <c r="AG524" s="715"/>
      <c r="AH524" s="716"/>
      <c r="AI524" s="716"/>
      <c r="AJ524" s="716"/>
      <c r="AK524" s="716"/>
      <c r="AL524" s="716"/>
      <c r="AM524" s="716"/>
      <c r="AN524" s="716"/>
      <c r="AO524" s="716"/>
      <c r="AP524" s="716"/>
      <c r="AQ524" s="714"/>
    </row>
    <row r="525" spans="2:43" ht="12.75" hidden="1">
      <c r="B525" s="717"/>
      <c r="C525" s="717"/>
      <c r="D525" s="717"/>
      <c r="E525" s="717"/>
      <c r="F525" s="717"/>
      <c r="G525" s="717"/>
      <c r="H525" s="717"/>
      <c r="I525" s="717"/>
      <c r="J525" s="717"/>
      <c r="U525" s="782"/>
      <c r="AG525" s="682"/>
      <c r="AH525" s="683"/>
      <c r="AI525" s="683"/>
      <c r="AJ525" s="683"/>
      <c r="AK525" s="683"/>
      <c r="AL525" s="683"/>
      <c r="AM525" s="683"/>
      <c r="AN525" s="683"/>
      <c r="AO525" s="683"/>
      <c r="AP525" s="683"/>
      <c r="AQ525" s="684"/>
    </row>
    <row r="526" spans="21:43" ht="12.75" hidden="1">
      <c r="U526" s="782"/>
      <c r="AG526" s="715"/>
      <c r="AH526" s="716"/>
      <c r="AI526" s="716"/>
      <c r="AJ526" s="716"/>
      <c r="AK526" s="716"/>
      <c r="AL526" s="716"/>
      <c r="AM526" s="716"/>
      <c r="AN526" s="716"/>
      <c r="AO526" s="716"/>
      <c r="AP526" s="716"/>
      <c r="AQ526" s="714"/>
    </row>
    <row r="527" spans="21:43" ht="12.75" hidden="1">
      <c r="U527" s="782"/>
      <c r="AG527" s="715"/>
      <c r="AH527" s="716"/>
      <c r="AI527" s="716"/>
      <c r="AJ527" s="716"/>
      <c r="AK527" s="716"/>
      <c r="AL527" s="716"/>
      <c r="AM527" s="716"/>
      <c r="AN527" s="716"/>
      <c r="AO527" s="716"/>
      <c r="AP527" s="716"/>
      <c r="AQ527" s="714"/>
    </row>
    <row r="528" spans="21:43" ht="12.75" hidden="1">
      <c r="U528" s="782"/>
      <c r="AG528" s="715"/>
      <c r="AH528" s="716"/>
      <c r="AI528" s="716"/>
      <c r="AJ528" s="716"/>
      <c r="AK528" s="716"/>
      <c r="AL528" s="716"/>
      <c r="AM528" s="716"/>
      <c r="AN528" s="716"/>
      <c r="AO528" s="716"/>
      <c r="AP528" s="716"/>
      <c r="AQ528" s="714"/>
    </row>
    <row r="529" spans="21:43" ht="12.75" hidden="1">
      <c r="U529" s="782"/>
      <c r="AG529" s="715"/>
      <c r="AH529" s="716"/>
      <c r="AI529" s="716"/>
      <c r="AJ529" s="716"/>
      <c r="AK529" s="716"/>
      <c r="AL529" s="716"/>
      <c r="AM529" s="716"/>
      <c r="AN529" s="716"/>
      <c r="AO529" s="716"/>
      <c r="AP529" s="716"/>
      <c r="AQ529" s="714"/>
    </row>
    <row r="530" spans="21:43" ht="12.75" hidden="1">
      <c r="U530" s="782"/>
      <c r="AG530" s="715"/>
      <c r="AH530" s="716"/>
      <c r="AI530" s="716"/>
      <c r="AJ530" s="716"/>
      <c r="AK530" s="716"/>
      <c r="AL530" s="716"/>
      <c r="AM530" s="716"/>
      <c r="AN530" s="716"/>
      <c r="AO530" s="716"/>
      <c r="AP530" s="716"/>
      <c r="AQ530" s="714"/>
    </row>
    <row r="531" spans="21:43" ht="1.5" customHeight="1" hidden="1">
      <c r="U531" s="782"/>
      <c r="AG531" s="715"/>
      <c r="AH531" s="716"/>
      <c r="AI531" s="716"/>
      <c r="AJ531" s="716"/>
      <c r="AK531" s="716"/>
      <c r="AL531" s="716"/>
      <c r="AM531" s="716"/>
      <c r="AN531" s="716"/>
      <c r="AO531" s="716"/>
      <c r="AP531" s="716"/>
      <c r="AQ531" s="714"/>
    </row>
    <row r="532" spans="21:43" ht="12.75" hidden="1">
      <c r="U532" s="782"/>
      <c r="AG532" s="715"/>
      <c r="AH532" s="716"/>
      <c r="AI532" s="716"/>
      <c r="AJ532" s="716"/>
      <c r="AK532" s="716"/>
      <c r="AL532" s="716"/>
      <c r="AM532" s="716"/>
      <c r="AN532" s="716"/>
      <c r="AO532" s="716"/>
      <c r="AP532" s="716"/>
      <c r="AQ532" s="714"/>
    </row>
    <row r="533" spans="21:43" ht="12.75" hidden="1">
      <c r="U533" s="782"/>
      <c r="AG533" s="715"/>
      <c r="AH533" s="716"/>
      <c r="AI533" s="716"/>
      <c r="AJ533" s="716"/>
      <c r="AK533" s="716"/>
      <c r="AL533" s="716"/>
      <c r="AM533" s="716"/>
      <c r="AN533" s="716"/>
      <c r="AO533" s="716"/>
      <c r="AP533" s="716"/>
      <c r="AQ533" s="714"/>
    </row>
    <row r="534" spans="21:43" ht="12.75" hidden="1">
      <c r="U534" s="782"/>
      <c r="AG534" s="715"/>
      <c r="AH534" s="716"/>
      <c r="AI534" s="716"/>
      <c r="AJ534" s="716"/>
      <c r="AK534" s="716"/>
      <c r="AL534" s="716"/>
      <c r="AM534" s="716"/>
      <c r="AN534" s="716"/>
      <c r="AO534" s="716"/>
      <c r="AP534" s="716"/>
      <c r="AQ534" s="714"/>
    </row>
    <row r="535" spans="21:43" ht="12.75" hidden="1">
      <c r="U535" s="782"/>
      <c r="AG535" s="715"/>
      <c r="AH535" s="716"/>
      <c r="AI535" s="716"/>
      <c r="AJ535" s="716"/>
      <c r="AK535" s="716"/>
      <c r="AL535" s="716"/>
      <c r="AM535" s="716"/>
      <c r="AN535" s="716"/>
      <c r="AO535" s="716"/>
      <c r="AP535" s="716"/>
      <c r="AQ535" s="714"/>
    </row>
    <row r="536" spans="21:43" ht="12.75" hidden="1">
      <c r="U536" s="782"/>
      <c r="AG536" s="715"/>
      <c r="AH536" s="716"/>
      <c r="AI536" s="716"/>
      <c r="AJ536" s="716"/>
      <c r="AK536" s="716"/>
      <c r="AL536" s="716"/>
      <c r="AM536" s="716"/>
      <c r="AN536" s="716"/>
      <c r="AO536" s="716"/>
      <c r="AP536" s="716"/>
      <c r="AQ536" s="714"/>
    </row>
    <row r="537" spans="21:43" ht="12.75" hidden="1">
      <c r="U537" s="782"/>
      <c r="AG537" s="715"/>
      <c r="AH537" s="716"/>
      <c r="AI537" s="716"/>
      <c r="AJ537" s="716"/>
      <c r="AK537" s="716"/>
      <c r="AL537" s="716"/>
      <c r="AM537" s="716"/>
      <c r="AN537" s="716"/>
      <c r="AO537" s="716"/>
      <c r="AP537" s="716"/>
      <c r="AQ537" s="714"/>
    </row>
    <row r="538" spans="21:43" ht="12.75" hidden="1">
      <c r="U538" s="782"/>
      <c r="AG538" s="715"/>
      <c r="AH538" s="716"/>
      <c r="AI538" s="716"/>
      <c r="AJ538" s="716"/>
      <c r="AK538" s="716"/>
      <c r="AL538" s="716"/>
      <c r="AM538" s="716"/>
      <c r="AN538" s="716"/>
      <c r="AO538" s="716"/>
      <c r="AP538" s="716"/>
      <c r="AQ538" s="714"/>
    </row>
    <row r="539" spans="21:43" ht="12.75" hidden="1">
      <c r="U539" s="782"/>
      <c r="AG539" s="715"/>
      <c r="AH539" s="716"/>
      <c r="AI539" s="716"/>
      <c r="AJ539" s="716"/>
      <c r="AK539" s="716"/>
      <c r="AL539" s="716"/>
      <c r="AM539" s="716"/>
      <c r="AN539" s="716"/>
      <c r="AO539" s="716"/>
      <c r="AP539" s="716"/>
      <c r="AQ539" s="714"/>
    </row>
    <row r="540" spans="21:43" ht="12.75" hidden="1">
      <c r="U540" s="782"/>
      <c r="AG540" s="715"/>
      <c r="AH540" s="716"/>
      <c r="AI540" s="716"/>
      <c r="AJ540" s="716"/>
      <c r="AK540" s="716"/>
      <c r="AL540" s="716"/>
      <c r="AM540" s="716"/>
      <c r="AN540" s="716"/>
      <c r="AO540" s="716"/>
      <c r="AP540" s="716"/>
      <c r="AQ540" s="714"/>
    </row>
    <row r="541" spans="21:43" ht="12.75" hidden="1">
      <c r="U541" s="782"/>
      <c r="AG541" s="715"/>
      <c r="AH541" s="716"/>
      <c r="AI541" s="716"/>
      <c r="AJ541" s="716"/>
      <c r="AK541" s="716"/>
      <c r="AL541" s="716"/>
      <c r="AM541" s="716"/>
      <c r="AN541" s="716"/>
      <c r="AO541" s="716"/>
      <c r="AP541" s="716"/>
      <c r="AQ541" s="714"/>
    </row>
    <row r="542" spans="21:43" ht="12.75" hidden="1">
      <c r="U542" s="782"/>
      <c r="AG542" s="715"/>
      <c r="AH542" s="716"/>
      <c r="AI542" s="716"/>
      <c r="AJ542" s="716"/>
      <c r="AK542" s="716"/>
      <c r="AL542" s="716"/>
      <c r="AM542" s="716"/>
      <c r="AN542" s="716"/>
      <c r="AO542" s="716"/>
      <c r="AP542" s="716"/>
      <c r="AQ542" s="714"/>
    </row>
    <row r="543" spans="21:43" ht="12.75" hidden="1">
      <c r="U543" s="782"/>
      <c r="AG543" s="715"/>
      <c r="AH543" s="716"/>
      <c r="AI543" s="716"/>
      <c r="AJ543" s="716"/>
      <c r="AK543" s="716"/>
      <c r="AL543" s="716"/>
      <c r="AM543" s="716"/>
      <c r="AN543" s="716"/>
      <c r="AO543" s="716"/>
      <c r="AP543" s="716"/>
      <c r="AQ543" s="714"/>
    </row>
    <row r="544" spans="21:43" ht="12.75" hidden="1">
      <c r="U544" s="782"/>
      <c r="AG544" s="715"/>
      <c r="AH544" s="716"/>
      <c r="AI544" s="716"/>
      <c r="AJ544" s="716"/>
      <c r="AK544" s="716"/>
      <c r="AL544" s="716"/>
      <c r="AM544" s="716"/>
      <c r="AN544" s="716"/>
      <c r="AO544" s="716"/>
      <c r="AP544" s="716"/>
      <c r="AQ544" s="714"/>
    </row>
    <row r="545" spans="21:43" ht="12.75" hidden="1">
      <c r="U545" s="782"/>
      <c r="AG545" s="715"/>
      <c r="AH545" s="716"/>
      <c r="AI545" s="716"/>
      <c r="AJ545" s="716"/>
      <c r="AK545" s="716"/>
      <c r="AL545" s="716"/>
      <c r="AM545" s="716"/>
      <c r="AN545" s="716"/>
      <c r="AO545" s="716"/>
      <c r="AP545" s="716"/>
      <c r="AQ545" s="714"/>
    </row>
    <row r="546" spans="21:43" ht="12.75" hidden="1">
      <c r="U546" s="782"/>
      <c r="AG546" s="715"/>
      <c r="AH546" s="716"/>
      <c r="AI546" s="716"/>
      <c r="AJ546" s="716"/>
      <c r="AK546" s="716"/>
      <c r="AL546" s="716"/>
      <c r="AM546" s="716"/>
      <c r="AN546" s="716"/>
      <c r="AO546" s="716"/>
      <c r="AP546" s="716"/>
      <c r="AQ546" s="714"/>
    </row>
    <row r="547" spans="21:43" ht="12.75" hidden="1">
      <c r="U547" s="782"/>
      <c r="AG547" s="715"/>
      <c r="AH547" s="716"/>
      <c r="AI547" s="716"/>
      <c r="AJ547" s="716"/>
      <c r="AK547" s="716"/>
      <c r="AL547" s="716"/>
      <c r="AM547" s="716"/>
      <c r="AN547" s="716"/>
      <c r="AO547" s="716"/>
      <c r="AP547" s="716"/>
      <c r="AQ547" s="714"/>
    </row>
    <row r="548" spans="21:43" ht="12.75" hidden="1">
      <c r="U548" s="782"/>
      <c r="AG548" s="715"/>
      <c r="AH548" s="716"/>
      <c r="AI548" s="716"/>
      <c r="AJ548" s="716"/>
      <c r="AK548" s="716"/>
      <c r="AL548" s="716"/>
      <c r="AM548" s="716"/>
      <c r="AN548" s="716"/>
      <c r="AO548" s="716"/>
      <c r="AP548" s="716"/>
      <c r="AQ548" s="714"/>
    </row>
    <row r="549" spans="21:43" ht="12.75" hidden="1">
      <c r="U549" s="782"/>
      <c r="AG549" s="715"/>
      <c r="AH549" s="716"/>
      <c r="AI549" s="716"/>
      <c r="AJ549" s="716"/>
      <c r="AK549" s="716"/>
      <c r="AL549" s="716"/>
      <c r="AM549" s="716"/>
      <c r="AN549" s="716"/>
      <c r="AO549" s="716"/>
      <c r="AP549" s="716"/>
      <c r="AQ549" s="714"/>
    </row>
    <row r="550" spans="21:43" ht="12.75" hidden="1">
      <c r="U550" s="782"/>
      <c r="AG550" s="682"/>
      <c r="AH550" s="683"/>
      <c r="AI550" s="683"/>
      <c r="AJ550" s="683"/>
      <c r="AK550" s="683"/>
      <c r="AL550" s="683"/>
      <c r="AM550" s="683"/>
      <c r="AN550" s="683"/>
      <c r="AO550" s="683"/>
      <c r="AP550" s="683"/>
      <c r="AQ550" s="684"/>
    </row>
    <row r="551" spans="21:43" ht="12.75" hidden="1">
      <c r="U551" s="782"/>
      <c r="AG551" s="715"/>
      <c r="AH551" s="716"/>
      <c r="AI551" s="716"/>
      <c r="AJ551" s="716"/>
      <c r="AK551" s="716"/>
      <c r="AL551" s="716"/>
      <c r="AM551" s="716"/>
      <c r="AN551" s="716"/>
      <c r="AO551" s="716"/>
      <c r="AP551" s="716"/>
      <c r="AQ551" s="714"/>
    </row>
    <row r="552" spans="21:43" ht="12.75" hidden="1">
      <c r="U552" s="782"/>
      <c r="AG552" s="715"/>
      <c r="AH552" s="716"/>
      <c r="AI552" s="716"/>
      <c r="AJ552" s="716"/>
      <c r="AK552" s="716"/>
      <c r="AL552" s="716"/>
      <c r="AM552" s="716"/>
      <c r="AN552" s="716"/>
      <c r="AO552" s="716"/>
      <c r="AP552" s="716"/>
      <c r="AQ552" s="714"/>
    </row>
    <row r="553" spans="21:43" ht="12.75" hidden="1">
      <c r="U553" s="782"/>
      <c r="AG553" s="715"/>
      <c r="AH553" s="716"/>
      <c r="AI553" s="716"/>
      <c r="AJ553" s="716"/>
      <c r="AK553" s="716"/>
      <c r="AL553" s="716"/>
      <c r="AM553" s="716"/>
      <c r="AN553" s="716"/>
      <c r="AO553" s="716"/>
      <c r="AP553" s="716"/>
      <c r="AQ553" s="714"/>
    </row>
    <row r="554" spans="21:43" ht="12.75" hidden="1">
      <c r="U554" s="782"/>
      <c r="AG554" s="715"/>
      <c r="AH554" s="716"/>
      <c r="AI554" s="716"/>
      <c r="AJ554" s="716"/>
      <c r="AK554" s="716"/>
      <c r="AL554" s="716"/>
      <c r="AM554" s="716"/>
      <c r="AN554" s="716"/>
      <c r="AO554" s="716"/>
      <c r="AP554" s="716"/>
      <c r="AQ554" s="714"/>
    </row>
    <row r="555" spans="21:43" ht="3.75" customHeight="1" hidden="1">
      <c r="U555" s="782"/>
      <c r="AG555" s="715"/>
      <c r="AH555" s="716"/>
      <c r="AI555" s="716"/>
      <c r="AJ555" s="716"/>
      <c r="AK555" s="716"/>
      <c r="AL555" s="716"/>
      <c r="AM555" s="716"/>
      <c r="AN555" s="716"/>
      <c r="AO555" s="716"/>
      <c r="AP555" s="716"/>
      <c r="AQ555" s="714"/>
    </row>
    <row r="556" spans="21:43" ht="12.75" hidden="1">
      <c r="U556" s="782"/>
      <c r="AG556" s="715"/>
      <c r="AH556" s="716"/>
      <c r="AI556" s="716"/>
      <c r="AJ556" s="716"/>
      <c r="AK556" s="716"/>
      <c r="AL556" s="716"/>
      <c r="AM556" s="716"/>
      <c r="AN556" s="716"/>
      <c r="AO556" s="716"/>
      <c r="AP556" s="716"/>
      <c r="AQ556" s="714"/>
    </row>
    <row r="557" spans="21:43" ht="12.75" hidden="1">
      <c r="U557" s="782"/>
      <c r="AG557" s="715"/>
      <c r="AH557" s="716"/>
      <c r="AI557" s="716"/>
      <c r="AJ557" s="716"/>
      <c r="AK557" s="716"/>
      <c r="AL557" s="716"/>
      <c r="AM557" s="716"/>
      <c r="AN557" s="716"/>
      <c r="AO557" s="716"/>
      <c r="AP557" s="716"/>
      <c r="AQ557" s="714"/>
    </row>
    <row r="558" spans="21:43" ht="12.75" hidden="1">
      <c r="U558" s="782"/>
      <c r="AG558" s="715"/>
      <c r="AH558" s="716"/>
      <c r="AI558" s="716"/>
      <c r="AJ558" s="716"/>
      <c r="AK558" s="716"/>
      <c r="AL558" s="716"/>
      <c r="AM558" s="716"/>
      <c r="AN558" s="716"/>
      <c r="AO558" s="716"/>
      <c r="AP558" s="716"/>
      <c r="AQ558" s="714"/>
    </row>
    <row r="559" spans="21:43" ht="12.75" hidden="1">
      <c r="U559" s="782"/>
      <c r="AG559" s="715"/>
      <c r="AH559" s="716"/>
      <c r="AI559" s="716"/>
      <c r="AJ559" s="716"/>
      <c r="AK559" s="716"/>
      <c r="AL559" s="716"/>
      <c r="AM559" s="716"/>
      <c r="AN559" s="716"/>
      <c r="AO559" s="716"/>
      <c r="AP559" s="716"/>
      <c r="AQ559" s="714"/>
    </row>
    <row r="560" spans="21:43" ht="12.75" hidden="1">
      <c r="U560" s="782"/>
      <c r="AG560" s="715"/>
      <c r="AH560" s="716"/>
      <c r="AI560" s="716"/>
      <c r="AJ560" s="716"/>
      <c r="AK560" s="716"/>
      <c r="AL560" s="716"/>
      <c r="AM560" s="716"/>
      <c r="AN560" s="716"/>
      <c r="AO560" s="716"/>
      <c r="AP560" s="716"/>
      <c r="AQ560" s="714"/>
    </row>
    <row r="561" spans="21:43" ht="12.75" hidden="1">
      <c r="U561" s="782"/>
      <c r="AG561" s="715"/>
      <c r="AH561" s="716"/>
      <c r="AI561" s="716"/>
      <c r="AJ561" s="716"/>
      <c r="AK561" s="716"/>
      <c r="AL561" s="716"/>
      <c r="AM561" s="716"/>
      <c r="AN561" s="716"/>
      <c r="AO561" s="716"/>
      <c r="AP561" s="716"/>
      <c r="AQ561" s="714"/>
    </row>
    <row r="562" spans="21:43" ht="12.75" hidden="1">
      <c r="U562" s="782"/>
      <c r="AG562" s="715"/>
      <c r="AH562" s="716"/>
      <c r="AI562" s="716"/>
      <c r="AJ562" s="716"/>
      <c r="AK562" s="716"/>
      <c r="AL562" s="716"/>
      <c r="AM562" s="716"/>
      <c r="AN562" s="716"/>
      <c r="AO562" s="716"/>
      <c r="AP562" s="716"/>
      <c r="AQ562" s="714"/>
    </row>
    <row r="563" spans="21:43" ht="12.75" hidden="1">
      <c r="U563" s="782"/>
      <c r="AG563" s="715"/>
      <c r="AH563" s="716"/>
      <c r="AI563" s="716"/>
      <c r="AJ563" s="716"/>
      <c r="AK563" s="716"/>
      <c r="AL563" s="716"/>
      <c r="AM563" s="716"/>
      <c r="AN563" s="716"/>
      <c r="AO563" s="716"/>
      <c r="AP563" s="716"/>
      <c r="AQ563" s="714"/>
    </row>
    <row r="564" spans="21:43" ht="12.75" hidden="1">
      <c r="U564" s="782"/>
      <c r="AG564" s="715"/>
      <c r="AH564" s="716"/>
      <c r="AI564" s="716"/>
      <c r="AJ564" s="716"/>
      <c r="AK564" s="716"/>
      <c r="AL564" s="716"/>
      <c r="AM564" s="716"/>
      <c r="AN564" s="716"/>
      <c r="AO564" s="716"/>
      <c r="AP564" s="716"/>
      <c r="AQ564" s="714"/>
    </row>
    <row r="565" spans="21:43" ht="12.75" hidden="1">
      <c r="U565" s="782"/>
      <c r="AG565" s="715"/>
      <c r="AH565" s="716"/>
      <c r="AI565" s="716"/>
      <c r="AJ565" s="716"/>
      <c r="AK565" s="716"/>
      <c r="AL565" s="716"/>
      <c r="AM565" s="716"/>
      <c r="AN565" s="716"/>
      <c r="AO565" s="716"/>
      <c r="AP565" s="716"/>
      <c r="AQ565" s="714"/>
    </row>
    <row r="566" spans="21:43" ht="12.75" hidden="1">
      <c r="U566" s="782"/>
      <c r="AG566" s="682"/>
      <c r="AH566" s="683"/>
      <c r="AI566" s="683"/>
      <c r="AJ566" s="683"/>
      <c r="AK566" s="683"/>
      <c r="AL566" s="683"/>
      <c r="AM566" s="683"/>
      <c r="AN566" s="683"/>
      <c r="AO566" s="683"/>
      <c r="AP566" s="683"/>
      <c r="AQ566" s="684"/>
    </row>
    <row r="567" spans="21:43" ht="12.75" hidden="1">
      <c r="U567" s="782"/>
      <c r="AG567" s="715"/>
      <c r="AH567" s="716"/>
      <c r="AI567" s="716"/>
      <c r="AJ567" s="716"/>
      <c r="AK567" s="716"/>
      <c r="AL567" s="716"/>
      <c r="AM567" s="716"/>
      <c r="AN567" s="716"/>
      <c r="AO567" s="716"/>
      <c r="AP567" s="716"/>
      <c r="AQ567" s="714"/>
    </row>
    <row r="568" spans="21:43" ht="12.75" hidden="1">
      <c r="U568" s="782"/>
      <c r="AG568" s="715"/>
      <c r="AH568" s="716"/>
      <c r="AI568" s="716"/>
      <c r="AJ568" s="716"/>
      <c r="AK568" s="716"/>
      <c r="AL568" s="716"/>
      <c r="AM568" s="716"/>
      <c r="AN568" s="716"/>
      <c r="AO568" s="716"/>
      <c r="AP568" s="716"/>
      <c r="AQ568" s="714"/>
    </row>
    <row r="569" spans="21:43" ht="12.75" hidden="1">
      <c r="U569" s="782"/>
      <c r="AG569" s="715"/>
      <c r="AH569" s="716"/>
      <c r="AI569" s="716"/>
      <c r="AJ569" s="716"/>
      <c r="AK569" s="716"/>
      <c r="AL569" s="716"/>
      <c r="AM569" s="716"/>
      <c r="AN569" s="716"/>
      <c r="AO569" s="716"/>
      <c r="AP569" s="716"/>
      <c r="AQ569" s="714"/>
    </row>
    <row r="570" spans="21:43" ht="12.75" hidden="1">
      <c r="U570" s="782"/>
      <c r="AG570" s="715"/>
      <c r="AH570" s="716"/>
      <c r="AI570" s="716"/>
      <c r="AJ570" s="716"/>
      <c r="AK570" s="716"/>
      <c r="AL570" s="716"/>
      <c r="AM570" s="716"/>
      <c r="AN570" s="716"/>
      <c r="AO570" s="716"/>
      <c r="AP570" s="716"/>
      <c r="AQ570" s="714"/>
    </row>
    <row r="571" spans="21:43" ht="12.75" hidden="1">
      <c r="U571" s="782"/>
      <c r="AG571" s="715"/>
      <c r="AH571" s="716"/>
      <c r="AI571" s="716"/>
      <c r="AJ571" s="716"/>
      <c r="AK571" s="716"/>
      <c r="AL571" s="716"/>
      <c r="AM571" s="716"/>
      <c r="AN571" s="716"/>
      <c r="AO571" s="716"/>
      <c r="AP571" s="716"/>
      <c r="AQ571" s="714"/>
    </row>
    <row r="572" spans="21:43" ht="12.75" hidden="1">
      <c r="U572" s="782"/>
      <c r="AG572" s="715"/>
      <c r="AH572" s="716"/>
      <c r="AI572" s="716"/>
      <c r="AJ572" s="716"/>
      <c r="AK572" s="716"/>
      <c r="AL572" s="716"/>
      <c r="AM572" s="716"/>
      <c r="AN572" s="716"/>
      <c r="AO572" s="716"/>
      <c r="AP572" s="716"/>
      <c r="AQ572" s="714"/>
    </row>
    <row r="573" spans="21:43" ht="12.75" hidden="1">
      <c r="U573" s="782"/>
      <c r="AG573" s="715"/>
      <c r="AH573" s="716"/>
      <c r="AI573" s="716"/>
      <c r="AJ573" s="716"/>
      <c r="AK573" s="716"/>
      <c r="AL573" s="716"/>
      <c r="AM573" s="716"/>
      <c r="AN573" s="716"/>
      <c r="AO573" s="716"/>
      <c r="AP573" s="716"/>
      <c r="AQ573" s="714"/>
    </row>
    <row r="574" spans="21:43" ht="12.75" hidden="1">
      <c r="U574" s="782"/>
      <c r="AG574" s="715"/>
      <c r="AH574" s="716"/>
      <c r="AI574" s="716"/>
      <c r="AJ574" s="716"/>
      <c r="AK574" s="716"/>
      <c r="AL574" s="716"/>
      <c r="AM574" s="716"/>
      <c r="AN574" s="716"/>
      <c r="AO574" s="716"/>
      <c r="AP574" s="716"/>
      <c r="AQ574" s="714"/>
    </row>
    <row r="575" spans="21:43" ht="12.75" hidden="1">
      <c r="U575" s="782"/>
      <c r="AG575" s="715"/>
      <c r="AH575" s="716"/>
      <c r="AI575" s="716"/>
      <c r="AJ575" s="716"/>
      <c r="AK575" s="716"/>
      <c r="AL575" s="716"/>
      <c r="AM575" s="716"/>
      <c r="AN575" s="716"/>
      <c r="AO575" s="716"/>
      <c r="AP575" s="716"/>
      <c r="AQ575" s="714"/>
    </row>
    <row r="576" spans="21:43" ht="12.75" hidden="1">
      <c r="U576" s="782"/>
      <c r="AG576" s="715"/>
      <c r="AH576" s="716"/>
      <c r="AI576" s="716"/>
      <c r="AJ576" s="716"/>
      <c r="AK576" s="716"/>
      <c r="AL576" s="716"/>
      <c r="AM576" s="716"/>
      <c r="AN576" s="716"/>
      <c r="AO576" s="716"/>
      <c r="AP576" s="716"/>
      <c r="AQ576" s="714"/>
    </row>
    <row r="577" spans="21:43" ht="12.75" hidden="1">
      <c r="U577" s="782"/>
      <c r="AG577" s="715"/>
      <c r="AH577" s="716"/>
      <c r="AI577" s="716"/>
      <c r="AJ577" s="716"/>
      <c r="AK577" s="716"/>
      <c r="AL577" s="716"/>
      <c r="AM577" s="716"/>
      <c r="AN577" s="716"/>
      <c r="AO577" s="716"/>
      <c r="AP577" s="716"/>
      <c r="AQ577" s="714"/>
    </row>
    <row r="578" spans="21:43" ht="12.75" hidden="1">
      <c r="U578" s="782"/>
      <c r="AG578" s="715"/>
      <c r="AH578" s="716"/>
      <c r="AI578" s="716"/>
      <c r="AJ578" s="716"/>
      <c r="AK578" s="716"/>
      <c r="AL578" s="716"/>
      <c r="AM578" s="716"/>
      <c r="AN578" s="716"/>
      <c r="AO578" s="716"/>
      <c r="AP578" s="716"/>
      <c r="AQ578" s="714"/>
    </row>
    <row r="579" spans="21:43" ht="0.75" customHeight="1" hidden="1">
      <c r="U579" s="782"/>
      <c r="AG579" s="715"/>
      <c r="AH579" s="716"/>
      <c r="AI579" s="716"/>
      <c r="AJ579" s="716"/>
      <c r="AK579" s="716"/>
      <c r="AL579" s="716"/>
      <c r="AM579" s="716"/>
      <c r="AN579" s="716"/>
      <c r="AO579" s="716"/>
      <c r="AP579" s="716"/>
      <c r="AQ579" s="714"/>
    </row>
    <row r="580" spans="21:43" ht="12.75" hidden="1">
      <c r="U580" s="782"/>
      <c r="AG580" s="715"/>
      <c r="AH580" s="716"/>
      <c r="AI580" s="716"/>
      <c r="AJ580" s="716"/>
      <c r="AK580" s="716"/>
      <c r="AL580" s="716"/>
      <c r="AM580" s="716"/>
      <c r="AN580" s="716"/>
      <c r="AO580" s="716"/>
      <c r="AP580" s="716"/>
      <c r="AQ580" s="714"/>
    </row>
    <row r="581" spans="21:43" ht="12.75" hidden="1">
      <c r="U581" s="782"/>
      <c r="AG581" s="715"/>
      <c r="AH581" s="716"/>
      <c r="AI581" s="716"/>
      <c r="AJ581" s="716"/>
      <c r="AK581" s="716"/>
      <c r="AL581" s="716"/>
      <c r="AM581" s="716"/>
      <c r="AN581" s="716"/>
      <c r="AO581" s="716"/>
      <c r="AP581" s="716"/>
      <c r="AQ581" s="714"/>
    </row>
    <row r="582" spans="21:43" ht="12.75" hidden="1">
      <c r="U582" s="782"/>
      <c r="AG582" s="715"/>
      <c r="AH582" s="716"/>
      <c r="AI582" s="716"/>
      <c r="AJ582" s="716"/>
      <c r="AK582" s="716"/>
      <c r="AL582" s="716"/>
      <c r="AM582" s="716"/>
      <c r="AN582" s="716"/>
      <c r="AO582" s="716"/>
      <c r="AP582" s="716"/>
      <c r="AQ582" s="714"/>
    </row>
    <row r="583" spans="21:43" ht="12.75" hidden="1">
      <c r="U583" s="782"/>
      <c r="AG583" s="715"/>
      <c r="AH583" s="716"/>
      <c r="AI583" s="716"/>
      <c r="AJ583" s="716"/>
      <c r="AK583" s="716"/>
      <c r="AL583" s="716"/>
      <c r="AM583" s="716"/>
      <c r="AN583" s="716"/>
      <c r="AO583" s="716"/>
      <c r="AP583" s="716"/>
      <c r="AQ583" s="714"/>
    </row>
    <row r="584" spans="21:43" ht="12.75" hidden="1">
      <c r="U584" s="782"/>
      <c r="AG584" s="715"/>
      <c r="AH584" s="716"/>
      <c r="AI584" s="716"/>
      <c r="AJ584" s="716"/>
      <c r="AK584" s="716"/>
      <c r="AL584" s="716"/>
      <c r="AM584" s="716"/>
      <c r="AN584" s="716"/>
      <c r="AO584" s="716"/>
      <c r="AP584" s="716"/>
      <c r="AQ584" s="714"/>
    </row>
    <row r="585" spans="21:43" ht="12.75" hidden="1">
      <c r="U585" s="782"/>
      <c r="AG585" s="715"/>
      <c r="AH585" s="716"/>
      <c r="AI585" s="716"/>
      <c r="AJ585" s="716"/>
      <c r="AK585" s="716"/>
      <c r="AL585" s="716"/>
      <c r="AM585" s="716"/>
      <c r="AN585" s="716"/>
      <c r="AO585" s="716"/>
      <c r="AP585" s="716"/>
      <c r="AQ585" s="714"/>
    </row>
    <row r="586" spans="21:43" ht="12.75" hidden="1">
      <c r="U586" s="782"/>
      <c r="AG586" s="715"/>
      <c r="AH586" s="716"/>
      <c r="AI586" s="716"/>
      <c r="AJ586" s="716"/>
      <c r="AK586" s="716"/>
      <c r="AL586" s="716"/>
      <c r="AM586" s="716"/>
      <c r="AN586" s="716"/>
      <c r="AO586" s="716"/>
      <c r="AP586" s="716"/>
      <c r="AQ586" s="714"/>
    </row>
    <row r="587" spans="21:43" ht="12.75" hidden="1">
      <c r="U587" s="782"/>
      <c r="AG587" s="715"/>
      <c r="AH587" s="716"/>
      <c r="AI587" s="716"/>
      <c r="AJ587" s="716"/>
      <c r="AK587" s="716"/>
      <c r="AL587" s="716"/>
      <c r="AM587" s="716"/>
      <c r="AN587" s="716"/>
      <c r="AO587" s="716"/>
      <c r="AP587" s="716"/>
      <c r="AQ587" s="714"/>
    </row>
    <row r="588" spans="21:43" ht="12.75" hidden="1">
      <c r="U588" s="782"/>
      <c r="AG588" s="715"/>
      <c r="AH588" s="716"/>
      <c r="AI588" s="716"/>
      <c r="AJ588" s="716"/>
      <c r="AK588" s="716"/>
      <c r="AL588" s="716"/>
      <c r="AM588" s="716"/>
      <c r="AN588" s="716"/>
      <c r="AO588" s="716"/>
      <c r="AP588" s="716"/>
      <c r="AQ588" s="714"/>
    </row>
    <row r="589" spans="21:43" ht="12.75" hidden="1">
      <c r="U589" s="782"/>
      <c r="AG589" s="715"/>
      <c r="AH589" s="716"/>
      <c r="AI589" s="716"/>
      <c r="AJ589" s="716"/>
      <c r="AK589" s="716"/>
      <c r="AL589" s="716"/>
      <c r="AM589" s="716"/>
      <c r="AN589" s="716"/>
      <c r="AO589" s="716"/>
      <c r="AP589" s="716"/>
      <c r="AQ589" s="714"/>
    </row>
    <row r="590" spans="21:43" ht="12.75" hidden="1">
      <c r="U590" s="782"/>
      <c r="AG590" s="715"/>
      <c r="AH590" s="716"/>
      <c r="AI590" s="716"/>
      <c r="AJ590" s="716"/>
      <c r="AK590" s="716"/>
      <c r="AL590" s="716"/>
      <c r="AM590" s="716"/>
      <c r="AN590" s="716"/>
      <c r="AO590" s="716"/>
      <c r="AP590" s="716"/>
      <c r="AQ590" s="714"/>
    </row>
    <row r="591" spans="21:43" ht="12.75" hidden="1">
      <c r="U591" s="782"/>
      <c r="AG591" s="715"/>
      <c r="AH591" s="716"/>
      <c r="AI591" s="716"/>
      <c r="AJ591" s="716"/>
      <c r="AK591" s="716"/>
      <c r="AL591" s="716"/>
      <c r="AM591" s="716"/>
      <c r="AN591" s="716"/>
      <c r="AO591" s="716"/>
      <c r="AP591" s="716"/>
      <c r="AQ591" s="714"/>
    </row>
    <row r="592" spans="21:43" ht="12.75" hidden="1">
      <c r="U592" s="782"/>
      <c r="AG592" s="715"/>
      <c r="AH592" s="716"/>
      <c r="AI592" s="716"/>
      <c r="AJ592" s="716"/>
      <c r="AK592" s="716"/>
      <c r="AL592" s="716"/>
      <c r="AM592" s="716"/>
      <c r="AN592" s="716"/>
      <c r="AO592" s="716"/>
      <c r="AP592" s="716"/>
      <c r="AQ592" s="714"/>
    </row>
    <row r="593" spans="21:43" ht="12.75" hidden="1">
      <c r="U593" s="782"/>
      <c r="AG593" s="715"/>
      <c r="AH593" s="716"/>
      <c r="AI593" s="716"/>
      <c r="AJ593" s="716"/>
      <c r="AK593" s="716"/>
      <c r="AL593" s="716"/>
      <c r="AM593" s="716"/>
      <c r="AN593" s="716"/>
      <c r="AO593" s="716"/>
      <c r="AP593" s="716"/>
      <c r="AQ593" s="714"/>
    </row>
    <row r="594" spans="21:43" ht="12.75" hidden="1">
      <c r="U594" s="782"/>
      <c r="AG594" s="715"/>
      <c r="AH594" s="716"/>
      <c r="AI594" s="716"/>
      <c r="AJ594" s="716"/>
      <c r="AK594" s="716"/>
      <c r="AL594" s="716"/>
      <c r="AM594" s="716"/>
      <c r="AN594" s="716"/>
      <c r="AO594" s="716"/>
      <c r="AP594" s="716"/>
      <c r="AQ594" s="714"/>
    </row>
    <row r="595" spans="21:43" ht="12.75" hidden="1">
      <c r="U595" s="782"/>
      <c r="AG595" s="715"/>
      <c r="AH595" s="716"/>
      <c r="AI595" s="716"/>
      <c r="AJ595" s="716"/>
      <c r="AK595" s="716"/>
      <c r="AL595" s="716"/>
      <c r="AM595" s="716"/>
      <c r="AN595" s="716"/>
      <c r="AO595" s="716"/>
      <c r="AP595" s="716"/>
      <c r="AQ595" s="714"/>
    </row>
    <row r="596" spans="21:43" ht="12.75" hidden="1">
      <c r="U596" s="782"/>
      <c r="AG596" s="715"/>
      <c r="AH596" s="716"/>
      <c r="AI596" s="716"/>
      <c r="AJ596" s="716"/>
      <c r="AK596" s="716"/>
      <c r="AL596" s="716"/>
      <c r="AM596" s="716"/>
      <c r="AN596" s="716"/>
      <c r="AO596" s="716"/>
      <c r="AP596" s="716"/>
      <c r="AQ596" s="714"/>
    </row>
    <row r="597" spans="21:43" ht="12.75" hidden="1">
      <c r="U597" s="782"/>
      <c r="AG597" s="715"/>
      <c r="AH597" s="716"/>
      <c r="AI597" s="716"/>
      <c r="AJ597" s="716"/>
      <c r="AK597" s="716"/>
      <c r="AL597" s="716"/>
      <c r="AM597" s="716"/>
      <c r="AN597" s="716"/>
      <c r="AO597" s="716"/>
      <c r="AP597" s="716"/>
      <c r="AQ597" s="714"/>
    </row>
    <row r="598" spans="21:43" ht="12.75" hidden="1">
      <c r="U598" s="782"/>
      <c r="AG598" s="715"/>
      <c r="AH598" s="716"/>
      <c r="AI598" s="716"/>
      <c r="AJ598" s="716"/>
      <c r="AK598" s="716"/>
      <c r="AL598" s="716"/>
      <c r="AM598" s="716"/>
      <c r="AN598" s="716"/>
      <c r="AO598" s="716"/>
      <c r="AP598" s="716"/>
      <c r="AQ598" s="714"/>
    </row>
    <row r="599" spans="21:43" ht="12.75" hidden="1">
      <c r="U599" s="782"/>
      <c r="AG599" s="715"/>
      <c r="AH599" s="716"/>
      <c r="AI599" s="716"/>
      <c r="AJ599" s="716"/>
      <c r="AK599" s="716"/>
      <c r="AL599" s="716"/>
      <c r="AM599" s="716"/>
      <c r="AN599" s="716"/>
      <c r="AO599" s="716"/>
      <c r="AP599" s="716"/>
      <c r="AQ599" s="714"/>
    </row>
    <row r="600" spans="21:43" ht="5.25" customHeight="1" hidden="1">
      <c r="U600" s="782"/>
      <c r="AG600" s="715"/>
      <c r="AH600" s="716"/>
      <c r="AI600" s="716"/>
      <c r="AJ600" s="716"/>
      <c r="AK600" s="716"/>
      <c r="AL600" s="716"/>
      <c r="AM600" s="716"/>
      <c r="AN600" s="716"/>
      <c r="AO600" s="716"/>
      <c r="AP600" s="716"/>
      <c r="AQ600" s="714"/>
    </row>
    <row r="601" spans="21:43" ht="12.75" hidden="1">
      <c r="U601" s="782"/>
      <c r="AG601" s="715"/>
      <c r="AH601" s="716"/>
      <c r="AI601" s="716"/>
      <c r="AJ601" s="716"/>
      <c r="AK601" s="716"/>
      <c r="AL601" s="716"/>
      <c r="AM601" s="716"/>
      <c r="AN601" s="716"/>
      <c r="AO601" s="716"/>
      <c r="AP601" s="716"/>
      <c r="AQ601" s="714"/>
    </row>
    <row r="602" spans="21:43" ht="12.75" hidden="1">
      <c r="U602" s="782"/>
      <c r="AG602" s="715"/>
      <c r="AH602" s="716"/>
      <c r="AI602" s="716"/>
      <c r="AJ602" s="716"/>
      <c r="AK602" s="716"/>
      <c r="AL602" s="716"/>
      <c r="AM602" s="716"/>
      <c r="AN602" s="716"/>
      <c r="AO602" s="716"/>
      <c r="AP602" s="716"/>
      <c r="AQ602" s="714"/>
    </row>
    <row r="603" spans="21:43" ht="12.75" hidden="1">
      <c r="U603" s="782"/>
      <c r="AG603" s="715"/>
      <c r="AH603" s="716"/>
      <c r="AI603" s="716"/>
      <c r="AJ603" s="716"/>
      <c r="AK603" s="716"/>
      <c r="AL603" s="716"/>
      <c r="AM603" s="716"/>
      <c r="AN603" s="716"/>
      <c r="AO603" s="716"/>
      <c r="AP603" s="716"/>
      <c r="AQ603" s="714"/>
    </row>
    <row r="604" spans="21:43" ht="12.75" hidden="1">
      <c r="U604" s="782"/>
      <c r="AG604" s="715"/>
      <c r="AH604" s="716"/>
      <c r="AI604" s="716"/>
      <c r="AJ604" s="716"/>
      <c r="AK604" s="716"/>
      <c r="AL604" s="716"/>
      <c r="AM604" s="716"/>
      <c r="AN604" s="716"/>
      <c r="AO604" s="716"/>
      <c r="AP604" s="716"/>
      <c r="AQ604" s="714"/>
    </row>
    <row r="605" spans="21:43" ht="12.75" hidden="1">
      <c r="U605" s="782"/>
      <c r="AG605" s="715"/>
      <c r="AH605" s="716"/>
      <c r="AI605" s="716"/>
      <c r="AJ605" s="716"/>
      <c r="AK605" s="716"/>
      <c r="AL605" s="716"/>
      <c r="AM605" s="716"/>
      <c r="AN605" s="716"/>
      <c r="AO605" s="716"/>
      <c r="AP605" s="716"/>
      <c r="AQ605" s="714"/>
    </row>
    <row r="606" spans="21:43" ht="12.75" hidden="1">
      <c r="U606" s="782"/>
      <c r="AG606" s="715"/>
      <c r="AH606" s="716"/>
      <c r="AI606" s="716"/>
      <c r="AJ606" s="716"/>
      <c r="AK606" s="716"/>
      <c r="AL606" s="716"/>
      <c r="AM606" s="716"/>
      <c r="AN606" s="716"/>
      <c r="AO606" s="716"/>
      <c r="AP606" s="716"/>
      <c r="AQ606" s="714"/>
    </row>
    <row r="607" spans="21:43" ht="12.75" hidden="1">
      <c r="U607" s="782"/>
      <c r="AG607" s="715"/>
      <c r="AH607" s="716"/>
      <c r="AI607" s="716"/>
      <c r="AJ607" s="716"/>
      <c r="AK607" s="716"/>
      <c r="AL607" s="716"/>
      <c r="AM607" s="716"/>
      <c r="AN607" s="716"/>
      <c r="AO607" s="716"/>
      <c r="AP607" s="716"/>
      <c r="AQ607" s="714"/>
    </row>
    <row r="608" spans="21:43" ht="12.75" hidden="1">
      <c r="U608" s="782"/>
      <c r="AG608" s="715"/>
      <c r="AH608" s="716"/>
      <c r="AI608" s="716"/>
      <c r="AJ608" s="716"/>
      <c r="AK608" s="716"/>
      <c r="AL608" s="716"/>
      <c r="AM608" s="716"/>
      <c r="AN608" s="716"/>
      <c r="AO608" s="716"/>
      <c r="AP608" s="716"/>
      <c r="AQ608" s="714"/>
    </row>
    <row r="609" spans="21:43" ht="12.75" hidden="1">
      <c r="U609" s="782"/>
      <c r="AG609" s="715"/>
      <c r="AH609" s="716"/>
      <c r="AI609" s="716"/>
      <c r="AJ609" s="716"/>
      <c r="AK609" s="716"/>
      <c r="AL609" s="716"/>
      <c r="AM609" s="716"/>
      <c r="AN609" s="716"/>
      <c r="AO609" s="716"/>
      <c r="AP609" s="716"/>
      <c r="AQ609" s="714"/>
    </row>
    <row r="610" spans="21:43" ht="12.75" hidden="1">
      <c r="U610" s="782"/>
      <c r="AG610" s="715"/>
      <c r="AH610" s="716"/>
      <c r="AI610" s="716"/>
      <c r="AJ610" s="716"/>
      <c r="AK610" s="716"/>
      <c r="AL610" s="716"/>
      <c r="AM610" s="716"/>
      <c r="AN610" s="716"/>
      <c r="AO610" s="716"/>
      <c r="AP610" s="716"/>
      <c r="AQ610" s="714"/>
    </row>
    <row r="611" spans="21:43" ht="12.75" hidden="1">
      <c r="U611" s="782"/>
      <c r="AG611" s="715"/>
      <c r="AH611" s="716"/>
      <c r="AI611" s="716"/>
      <c r="AJ611" s="716"/>
      <c r="AK611" s="716"/>
      <c r="AL611" s="716"/>
      <c r="AM611" s="716"/>
      <c r="AN611" s="716"/>
      <c r="AO611" s="716"/>
      <c r="AP611" s="716"/>
      <c r="AQ611" s="714"/>
    </row>
    <row r="612" spans="21:43" ht="12.75" hidden="1">
      <c r="U612" s="782"/>
      <c r="AG612" s="715"/>
      <c r="AH612" s="716"/>
      <c r="AI612" s="716"/>
      <c r="AJ612" s="716"/>
      <c r="AK612" s="716"/>
      <c r="AL612" s="716"/>
      <c r="AM612" s="716"/>
      <c r="AN612" s="716"/>
      <c r="AO612" s="716"/>
      <c r="AP612" s="716"/>
      <c r="AQ612" s="714"/>
    </row>
    <row r="613" spans="21:43" ht="12.75" hidden="1">
      <c r="U613" s="782"/>
      <c r="AG613" s="715"/>
      <c r="AH613" s="716"/>
      <c r="AI613" s="716"/>
      <c r="AJ613" s="716"/>
      <c r="AK613" s="716"/>
      <c r="AL613" s="716"/>
      <c r="AM613" s="716"/>
      <c r="AN613" s="716"/>
      <c r="AO613" s="716"/>
      <c r="AP613" s="716"/>
      <c r="AQ613" s="714"/>
    </row>
    <row r="614" spans="21:43" ht="12.75" hidden="1">
      <c r="U614" s="782"/>
      <c r="AG614" s="715"/>
      <c r="AH614" s="716"/>
      <c r="AI614" s="716"/>
      <c r="AJ614" s="716"/>
      <c r="AK614" s="716"/>
      <c r="AL614" s="716"/>
      <c r="AM614" s="716"/>
      <c r="AN614" s="716"/>
      <c r="AO614" s="716"/>
      <c r="AP614" s="716"/>
      <c r="AQ614" s="714"/>
    </row>
    <row r="615" spans="21:43" ht="12.75" hidden="1">
      <c r="U615" s="782"/>
      <c r="AG615" s="715"/>
      <c r="AH615" s="716"/>
      <c r="AI615" s="716"/>
      <c r="AJ615" s="716"/>
      <c r="AK615" s="716"/>
      <c r="AL615" s="716"/>
      <c r="AM615" s="716"/>
      <c r="AN615" s="716"/>
      <c r="AO615" s="716"/>
      <c r="AP615" s="716"/>
      <c r="AQ615" s="714"/>
    </row>
    <row r="616" spans="21:43" ht="12.75" hidden="1">
      <c r="U616" s="782"/>
      <c r="AG616" s="715"/>
      <c r="AH616" s="716"/>
      <c r="AI616" s="716"/>
      <c r="AJ616" s="716"/>
      <c r="AK616" s="716"/>
      <c r="AL616" s="716"/>
      <c r="AM616" s="716"/>
      <c r="AN616" s="716"/>
      <c r="AO616" s="716"/>
      <c r="AP616" s="716"/>
      <c r="AQ616" s="714"/>
    </row>
    <row r="617" spans="21:43" ht="12.75" hidden="1">
      <c r="U617" s="782"/>
      <c r="AG617" s="715"/>
      <c r="AH617" s="716"/>
      <c r="AI617" s="716"/>
      <c r="AJ617" s="716"/>
      <c r="AK617" s="716"/>
      <c r="AL617" s="716"/>
      <c r="AM617" s="716"/>
      <c r="AN617" s="716"/>
      <c r="AO617" s="716"/>
      <c r="AP617" s="716"/>
      <c r="AQ617" s="714"/>
    </row>
    <row r="618" spans="21:43" ht="12.75" hidden="1">
      <c r="U618" s="782"/>
      <c r="AG618" s="715"/>
      <c r="AH618" s="716"/>
      <c r="AI618" s="716"/>
      <c r="AJ618" s="716"/>
      <c r="AK618" s="716"/>
      <c r="AL618" s="716"/>
      <c r="AM618" s="716"/>
      <c r="AN618" s="716"/>
      <c r="AO618" s="716"/>
      <c r="AP618" s="716"/>
      <c r="AQ618" s="714"/>
    </row>
    <row r="619" spans="21:43" ht="12.75" hidden="1">
      <c r="U619" s="782"/>
      <c r="AG619" s="715"/>
      <c r="AH619" s="716"/>
      <c r="AI619" s="716"/>
      <c r="AJ619" s="716"/>
      <c r="AK619" s="716"/>
      <c r="AL619" s="716"/>
      <c r="AM619" s="716"/>
      <c r="AN619" s="716"/>
      <c r="AO619" s="716"/>
      <c r="AP619" s="716"/>
      <c r="AQ619" s="714"/>
    </row>
    <row r="620" spans="21:43" ht="12.75" hidden="1">
      <c r="U620" s="782"/>
      <c r="AG620" s="715"/>
      <c r="AH620" s="716"/>
      <c r="AI620" s="716"/>
      <c r="AJ620" s="716"/>
      <c r="AK620" s="716"/>
      <c r="AL620" s="716"/>
      <c r="AM620" s="716"/>
      <c r="AN620" s="716"/>
      <c r="AO620" s="716"/>
      <c r="AP620" s="716"/>
      <c r="AQ620" s="714"/>
    </row>
    <row r="621" spans="21:43" ht="12.75" hidden="1">
      <c r="U621" s="782"/>
      <c r="AG621" s="715"/>
      <c r="AH621" s="716"/>
      <c r="AI621" s="716"/>
      <c r="AJ621" s="716"/>
      <c r="AK621" s="716"/>
      <c r="AL621" s="716"/>
      <c r="AM621" s="716"/>
      <c r="AN621" s="716"/>
      <c r="AO621" s="716"/>
      <c r="AP621" s="716"/>
      <c r="AQ621" s="714"/>
    </row>
    <row r="622" spans="21:43" ht="1.5" customHeight="1" hidden="1">
      <c r="U622" s="782"/>
      <c r="AG622" s="715"/>
      <c r="AH622" s="716"/>
      <c r="AI622" s="716"/>
      <c r="AJ622" s="716"/>
      <c r="AK622" s="716"/>
      <c r="AL622" s="716"/>
      <c r="AM622" s="716"/>
      <c r="AN622" s="716"/>
      <c r="AO622" s="716"/>
      <c r="AP622" s="716"/>
      <c r="AQ622" s="714"/>
    </row>
    <row r="623" spans="21:43" ht="12.75" hidden="1">
      <c r="U623" s="782"/>
      <c r="AG623" s="715"/>
      <c r="AH623" s="716"/>
      <c r="AI623" s="716"/>
      <c r="AJ623" s="716"/>
      <c r="AK623" s="716"/>
      <c r="AL623" s="716"/>
      <c r="AM623" s="716"/>
      <c r="AN623" s="716"/>
      <c r="AO623" s="716"/>
      <c r="AP623" s="716"/>
      <c r="AQ623" s="714"/>
    </row>
    <row r="624" spans="21:43" ht="12.75" hidden="1">
      <c r="U624" s="782"/>
      <c r="AG624" s="715"/>
      <c r="AH624" s="716"/>
      <c r="AI624" s="716"/>
      <c r="AJ624" s="716"/>
      <c r="AK624" s="716"/>
      <c r="AL624" s="716"/>
      <c r="AM624" s="716"/>
      <c r="AN624" s="716"/>
      <c r="AO624" s="716"/>
      <c r="AP624" s="716"/>
      <c r="AQ624" s="714"/>
    </row>
    <row r="625" spans="21:43" ht="12.75" hidden="1">
      <c r="U625" s="782"/>
      <c r="AG625" s="715"/>
      <c r="AH625" s="716"/>
      <c r="AI625" s="716"/>
      <c r="AJ625" s="716"/>
      <c r="AK625" s="716"/>
      <c r="AL625" s="716"/>
      <c r="AM625" s="716"/>
      <c r="AN625" s="716"/>
      <c r="AO625" s="716"/>
      <c r="AP625" s="716"/>
      <c r="AQ625" s="714"/>
    </row>
    <row r="626" spans="21:43" ht="12.75" hidden="1">
      <c r="U626" s="782"/>
      <c r="AG626" s="715"/>
      <c r="AH626" s="716"/>
      <c r="AI626" s="716"/>
      <c r="AJ626" s="716"/>
      <c r="AK626" s="716"/>
      <c r="AL626" s="716"/>
      <c r="AM626" s="716"/>
      <c r="AN626" s="716"/>
      <c r="AO626" s="716"/>
      <c r="AP626" s="716"/>
      <c r="AQ626" s="714"/>
    </row>
    <row r="627" spans="21:43" ht="12.75" hidden="1">
      <c r="U627" s="782"/>
      <c r="AG627" s="715"/>
      <c r="AH627" s="716"/>
      <c r="AI627" s="716"/>
      <c r="AJ627" s="716"/>
      <c r="AK627" s="716"/>
      <c r="AL627" s="716"/>
      <c r="AM627" s="716"/>
      <c r="AN627" s="716"/>
      <c r="AO627" s="716"/>
      <c r="AP627" s="716"/>
      <c r="AQ627" s="714"/>
    </row>
    <row r="628" spans="21:43" ht="12.75" hidden="1">
      <c r="U628" s="782"/>
      <c r="AG628" s="715"/>
      <c r="AH628" s="716"/>
      <c r="AI628" s="716"/>
      <c r="AJ628" s="716"/>
      <c r="AK628" s="716"/>
      <c r="AL628" s="716"/>
      <c r="AM628" s="716"/>
      <c r="AN628" s="716"/>
      <c r="AO628" s="716"/>
      <c r="AP628" s="716"/>
      <c r="AQ628" s="714"/>
    </row>
    <row r="629" spans="21:43" ht="12.75" hidden="1">
      <c r="U629" s="782"/>
      <c r="AG629" s="715"/>
      <c r="AH629" s="716"/>
      <c r="AI629" s="716"/>
      <c r="AJ629" s="716"/>
      <c r="AK629" s="716"/>
      <c r="AL629" s="716"/>
      <c r="AM629" s="716"/>
      <c r="AN629" s="716"/>
      <c r="AO629" s="716"/>
      <c r="AP629" s="716"/>
      <c r="AQ629" s="714"/>
    </row>
    <row r="630" spans="21:43" ht="12.75" hidden="1">
      <c r="U630" s="782"/>
      <c r="AG630" s="715"/>
      <c r="AH630" s="716"/>
      <c r="AI630" s="716"/>
      <c r="AJ630" s="716"/>
      <c r="AK630" s="716"/>
      <c r="AL630" s="716"/>
      <c r="AM630" s="716"/>
      <c r="AN630" s="716"/>
      <c r="AO630" s="716"/>
      <c r="AP630" s="716"/>
      <c r="AQ630" s="714"/>
    </row>
    <row r="631" spans="21:43" ht="12.75" hidden="1">
      <c r="U631" s="782"/>
      <c r="AG631" s="715"/>
      <c r="AH631" s="716"/>
      <c r="AI631" s="716"/>
      <c r="AJ631" s="716"/>
      <c r="AK631" s="716"/>
      <c r="AL631" s="716"/>
      <c r="AM631" s="716"/>
      <c r="AN631" s="716"/>
      <c r="AO631" s="716"/>
      <c r="AP631" s="716"/>
      <c r="AQ631" s="714"/>
    </row>
    <row r="632" spans="21:43" ht="12.75" hidden="1">
      <c r="U632" s="782"/>
      <c r="AG632" s="715"/>
      <c r="AH632" s="716"/>
      <c r="AI632" s="716"/>
      <c r="AJ632" s="716"/>
      <c r="AK632" s="716"/>
      <c r="AL632" s="716"/>
      <c r="AM632" s="716"/>
      <c r="AN632" s="716"/>
      <c r="AO632" s="716"/>
      <c r="AP632" s="716"/>
      <c r="AQ632" s="714"/>
    </row>
    <row r="633" spans="21:43" ht="12.75" hidden="1">
      <c r="U633" s="782"/>
      <c r="AG633" s="715"/>
      <c r="AH633" s="716"/>
      <c r="AI633" s="716"/>
      <c r="AJ633" s="716"/>
      <c r="AK633" s="716"/>
      <c r="AL633" s="716"/>
      <c r="AM633" s="716"/>
      <c r="AN633" s="716"/>
      <c r="AO633" s="716"/>
      <c r="AP633" s="716"/>
      <c r="AQ633" s="714"/>
    </row>
    <row r="634" spans="21:43" ht="12.75" hidden="1">
      <c r="U634" s="782"/>
      <c r="AG634" s="715"/>
      <c r="AH634" s="716"/>
      <c r="AI634" s="716"/>
      <c r="AJ634" s="716"/>
      <c r="AK634" s="716"/>
      <c r="AL634" s="716"/>
      <c r="AM634" s="716"/>
      <c r="AN634" s="716"/>
      <c r="AO634" s="716"/>
      <c r="AP634" s="716"/>
      <c r="AQ634" s="714"/>
    </row>
    <row r="635" spans="21:43" ht="12.75" hidden="1">
      <c r="U635" s="782"/>
      <c r="AG635" s="715"/>
      <c r="AH635" s="716"/>
      <c r="AI635" s="716"/>
      <c r="AJ635" s="716"/>
      <c r="AK635" s="716"/>
      <c r="AL635" s="716"/>
      <c r="AM635" s="716"/>
      <c r="AN635" s="716"/>
      <c r="AO635" s="716"/>
      <c r="AP635" s="716"/>
      <c r="AQ635" s="714"/>
    </row>
    <row r="636" spans="21:43" ht="12.75" hidden="1">
      <c r="U636" s="782"/>
      <c r="AG636" s="715"/>
      <c r="AH636" s="716"/>
      <c r="AI636" s="716"/>
      <c r="AJ636" s="716"/>
      <c r="AK636" s="716"/>
      <c r="AL636" s="716"/>
      <c r="AM636" s="716"/>
      <c r="AN636" s="716"/>
      <c r="AO636" s="716"/>
      <c r="AP636" s="716"/>
      <c r="AQ636" s="714"/>
    </row>
    <row r="637" spans="21:43" ht="12.75" hidden="1">
      <c r="U637" s="782"/>
      <c r="AG637" s="715"/>
      <c r="AH637" s="716"/>
      <c r="AI637" s="716"/>
      <c r="AJ637" s="716"/>
      <c r="AK637" s="716"/>
      <c r="AL637" s="716"/>
      <c r="AM637" s="716"/>
      <c r="AN637" s="716"/>
      <c r="AO637" s="716"/>
      <c r="AP637" s="716"/>
      <c r="AQ637" s="714"/>
    </row>
    <row r="638" spans="21:43" ht="3.75" customHeight="1" hidden="1">
      <c r="U638" s="782"/>
      <c r="AG638" s="715"/>
      <c r="AH638" s="716"/>
      <c r="AI638" s="716"/>
      <c r="AJ638" s="716"/>
      <c r="AK638" s="716"/>
      <c r="AL638" s="716"/>
      <c r="AM638" s="716"/>
      <c r="AN638" s="716"/>
      <c r="AO638" s="716"/>
      <c r="AP638" s="716"/>
      <c r="AQ638" s="714"/>
    </row>
    <row r="639" spans="21:43" ht="12.75" hidden="1">
      <c r="U639" s="782"/>
      <c r="AG639" s="715"/>
      <c r="AH639" s="716"/>
      <c r="AI639" s="716"/>
      <c r="AJ639" s="716"/>
      <c r="AK639" s="716"/>
      <c r="AL639" s="716"/>
      <c r="AM639" s="716"/>
      <c r="AN639" s="716"/>
      <c r="AO639" s="716"/>
      <c r="AP639" s="716"/>
      <c r="AQ639" s="714"/>
    </row>
    <row r="640" spans="21:43" ht="12.75" hidden="1">
      <c r="U640" s="782"/>
      <c r="AG640" s="715"/>
      <c r="AH640" s="716"/>
      <c r="AI640" s="716"/>
      <c r="AJ640" s="716"/>
      <c r="AK640" s="716"/>
      <c r="AL640" s="716"/>
      <c r="AM640" s="716"/>
      <c r="AN640" s="716"/>
      <c r="AO640" s="716"/>
      <c r="AP640" s="716"/>
      <c r="AQ640" s="714"/>
    </row>
    <row r="641" spans="21:43" ht="12.75" hidden="1">
      <c r="U641" s="782"/>
      <c r="AG641" s="715"/>
      <c r="AH641" s="716"/>
      <c r="AI641" s="716"/>
      <c r="AJ641" s="716"/>
      <c r="AK641" s="716"/>
      <c r="AL641" s="716"/>
      <c r="AM641" s="716"/>
      <c r="AN641" s="716"/>
      <c r="AO641" s="716"/>
      <c r="AP641" s="716"/>
      <c r="AQ641" s="714"/>
    </row>
    <row r="642" spans="21:43" ht="12.75" hidden="1">
      <c r="U642" s="782"/>
      <c r="AG642" s="715"/>
      <c r="AH642" s="716"/>
      <c r="AI642" s="716"/>
      <c r="AJ642" s="716"/>
      <c r="AK642" s="716"/>
      <c r="AL642" s="716"/>
      <c r="AM642" s="716"/>
      <c r="AN642" s="716"/>
      <c r="AO642" s="716"/>
      <c r="AP642" s="716"/>
      <c r="AQ642" s="714"/>
    </row>
    <row r="643" spans="21:43" ht="12.75" hidden="1">
      <c r="U643" s="782"/>
      <c r="AG643" s="715"/>
      <c r="AH643" s="716"/>
      <c r="AI643" s="716"/>
      <c r="AJ643" s="716"/>
      <c r="AK643" s="716"/>
      <c r="AL643" s="716"/>
      <c r="AM643" s="716"/>
      <c r="AN643" s="716"/>
      <c r="AO643" s="716"/>
      <c r="AP643" s="716"/>
      <c r="AQ643" s="714"/>
    </row>
    <row r="644" spans="21:43" ht="12.75" hidden="1">
      <c r="U644" s="782"/>
      <c r="AG644" s="715"/>
      <c r="AH644" s="716"/>
      <c r="AI644" s="716"/>
      <c r="AJ644" s="716"/>
      <c r="AK644" s="716"/>
      <c r="AL644" s="716"/>
      <c r="AM644" s="716"/>
      <c r="AN644" s="716"/>
      <c r="AO644" s="716"/>
      <c r="AP644" s="716"/>
      <c r="AQ644" s="714"/>
    </row>
    <row r="645" spans="21:43" ht="12.75" hidden="1">
      <c r="U645" s="782"/>
      <c r="AG645" s="715"/>
      <c r="AH645" s="716"/>
      <c r="AI645" s="716"/>
      <c r="AJ645" s="716"/>
      <c r="AK645" s="716"/>
      <c r="AL645" s="716"/>
      <c r="AM645" s="716"/>
      <c r="AN645" s="716"/>
      <c r="AO645" s="716"/>
      <c r="AP645" s="716"/>
      <c r="AQ645" s="714"/>
    </row>
    <row r="646" spans="21:43" ht="12.75" hidden="1">
      <c r="U646" s="782"/>
      <c r="AG646" s="715"/>
      <c r="AH646" s="716"/>
      <c r="AI646" s="716"/>
      <c r="AJ646" s="716"/>
      <c r="AK646" s="716"/>
      <c r="AL646" s="716"/>
      <c r="AM646" s="716"/>
      <c r="AN646" s="716"/>
      <c r="AO646" s="716"/>
      <c r="AP646" s="716"/>
      <c r="AQ646" s="714"/>
    </row>
    <row r="647" spans="21:43" ht="12.75" hidden="1">
      <c r="U647" s="782"/>
      <c r="AG647" s="715"/>
      <c r="AH647" s="716"/>
      <c r="AI647" s="716"/>
      <c r="AJ647" s="716"/>
      <c r="AK647" s="716"/>
      <c r="AL647" s="716"/>
      <c r="AM647" s="716"/>
      <c r="AN647" s="716"/>
      <c r="AO647" s="716"/>
      <c r="AP647" s="716"/>
      <c r="AQ647" s="714"/>
    </row>
    <row r="648" spans="21:43" ht="12.75" hidden="1">
      <c r="U648" s="782"/>
      <c r="AG648" s="715"/>
      <c r="AH648" s="716"/>
      <c r="AI648" s="716"/>
      <c r="AJ648" s="716"/>
      <c r="AK648" s="716"/>
      <c r="AL648" s="716"/>
      <c r="AM648" s="716"/>
      <c r="AN648" s="716"/>
      <c r="AO648" s="716"/>
      <c r="AP648" s="716"/>
      <c r="AQ648" s="714"/>
    </row>
    <row r="649" spans="21:43" ht="12.75" hidden="1">
      <c r="U649" s="782"/>
      <c r="AG649" s="715"/>
      <c r="AH649" s="716"/>
      <c r="AI649" s="716"/>
      <c r="AJ649" s="716"/>
      <c r="AK649" s="716"/>
      <c r="AL649" s="716"/>
      <c r="AM649" s="716"/>
      <c r="AN649" s="716"/>
      <c r="AO649" s="716"/>
      <c r="AP649" s="716"/>
      <c r="AQ649" s="714"/>
    </row>
    <row r="650" spans="21:43" ht="12.75" hidden="1">
      <c r="U650" s="782"/>
      <c r="AG650" s="715"/>
      <c r="AH650" s="716"/>
      <c r="AI650" s="716"/>
      <c r="AJ650" s="716"/>
      <c r="AK650" s="716"/>
      <c r="AL650" s="716"/>
      <c r="AM650" s="716"/>
      <c r="AN650" s="716"/>
      <c r="AO650" s="716"/>
      <c r="AP650" s="716"/>
      <c r="AQ650" s="714"/>
    </row>
    <row r="651" spans="21:43" ht="12.75" hidden="1">
      <c r="U651" s="782"/>
      <c r="AG651" s="715"/>
      <c r="AH651" s="716"/>
      <c r="AI651" s="716"/>
      <c r="AJ651" s="716"/>
      <c r="AK651" s="716"/>
      <c r="AL651" s="716"/>
      <c r="AM651" s="716"/>
      <c r="AN651" s="716"/>
      <c r="AO651" s="716"/>
      <c r="AP651" s="716"/>
      <c r="AQ651" s="714"/>
    </row>
    <row r="652" spans="21:43" ht="12.75" hidden="1">
      <c r="U652" s="782"/>
      <c r="AG652" s="715"/>
      <c r="AH652" s="716"/>
      <c r="AI652" s="716"/>
      <c r="AJ652" s="716"/>
      <c r="AK652" s="716"/>
      <c r="AL652" s="716"/>
      <c r="AM652" s="716"/>
      <c r="AN652" s="716"/>
      <c r="AO652" s="716"/>
      <c r="AP652" s="716"/>
      <c r="AQ652" s="714"/>
    </row>
    <row r="653" spans="21:43" ht="12.75" hidden="1">
      <c r="U653" s="782"/>
      <c r="AG653" s="715"/>
      <c r="AH653" s="716"/>
      <c r="AI653" s="716"/>
      <c r="AJ653" s="716"/>
      <c r="AK653" s="716"/>
      <c r="AL653" s="716"/>
      <c r="AM653" s="716"/>
      <c r="AN653" s="716"/>
      <c r="AO653" s="716"/>
      <c r="AP653" s="716"/>
      <c r="AQ653" s="714"/>
    </row>
    <row r="654" spans="21:43" ht="12.75" hidden="1">
      <c r="U654" s="782"/>
      <c r="AG654" s="715"/>
      <c r="AH654" s="716"/>
      <c r="AI654" s="716"/>
      <c r="AJ654" s="716"/>
      <c r="AK654" s="716"/>
      <c r="AL654" s="716"/>
      <c r="AM654" s="716"/>
      <c r="AN654" s="716"/>
      <c r="AO654" s="716"/>
      <c r="AP654" s="716"/>
      <c r="AQ654" s="714"/>
    </row>
    <row r="655" spans="21:43" ht="12.75" hidden="1">
      <c r="U655" s="782"/>
      <c r="AG655" s="715"/>
      <c r="AH655" s="716"/>
      <c r="AI655" s="716"/>
      <c r="AJ655" s="716"/>
      <c r="AK655" s="716"/>
      <c r="AL655" s="716"/>
      <c r="AM655" s="716"/>
      <c r="AN655" s="716"/>
      <c r="AO655" s="716"/>
      <c r="AP655" s="716"/>
      <c r="AQ655" s="714"/>
    </row>
    <row r="656" spans="21:43" ht="0.75" customHeight="1" hidden="1">
      <c r="U656" s="782"/>
      <c r="AG656" s="715"/>
      <c r="AH656" s="716"/>
      <c r="AI656" s="716"/>
      <c r="AJ656" s="716"/>
      <c r="AK656" s="716"/>
      <c r="AL656" s="716"/>
      <c r="AM656" s="716"/>
      <c r="AN656" s="716"/>
      <c r="AO656" s="716"/>
      <c r="AP656" s="716"/>
      <c r="AQ656" s="714"/>
    </row>
    <row r="657" spans="21:43" ht="12.75" hidden="1">
      <c r="U657" s="782"/>
      <c r="AG657" s="715"/>
      <c r="AH657" s="716"/>
      <c r="AI657" s="716"/>
      <c r="AJ657" s="716"/>
      <c r="AK657" s="716"/>
      <c r="AL657" s="716"/>
      <c r="AM657" s="716"/>
      <c r="AN657" s="716"/>
      <c r="AO657" s="716"/>
      <c r="AP657" s="716"/>
      <c r="AQ657" s="714"/>
    </row>
    <row r="658" spans="21:43" ht="12.75" hidden="1">
      <c r="U658" s="782"/>
      <c r="AG658" s="715"/>
      <c r="AH658" s="716"/>
      <c r="AI658" s="716"/>
      <c r="AJ658" s="716"/>
      <c r="AK658" s="716"/>
      <c r="AL658" s="716"/>
      <c r="AM658" s="716"/>
      <c r="AN658" s="716"/>
      <c r="AO658" s="716"/>
      <c r="AP658" s="716"/>
      <c r="AQ658" s="714"/>
    </row>
    <row r="659" spans="21:43" ht="12.75" hidden="1">
      <c r="U659" s="782"/>
      <c r="AG659" s="715"/>
      <c r="AH659" s="716"/>
      <c r="AI659" s="716"/>
      <c r="AJ659" s="716"/>
      <c r="AK659" s="716"/>
      <c r="AL659" s="716"/>
      <c r="AM659" s="716"/>
      <c r="AN659" s="716"/>
      <c r="AO659" s="716"/>
      <c r="AP659" s="716"/>
      <c r="AQ659" s="714"/>
    </row>
    <row r="660" spans="21:43" ht="12.75" hidden="1">
      <c r="U660" s="782"/>
      <c r="AG660" s="715"/>
      <c r="AH660" s="716"/>
      <c r="AI660" s="716"/>
      <c r="AJ660" s="716"/>
      <c r="AK660" s="716"/>
      <c r="AL660" s="716"/>
      <c r="AM660" s="716"/>
      <c r="AN660" s="716"/>
      <c r="AO660" s="716"/>
      <c r="AP660" s="716"/>
      <c r="AQ660" s="714"/>
    </row>
    <row r="661" spans="21:43" ht="12.75" hidden="1">
      <c r="U661" s="782"/>
      <c r="AG661" s="715"/>
      <c r="AH661" s="716"/>
      <c r="AI661" s="716"/>
      <c r="AJ661" s="716"/>
      <c r="AK661" s="716"/>
      <c r="AL661" s="716"/>
      <c r="AM661" s="716"/>
      <c r="AN661" s="716"/>
      <c r="AO661" s="716"/>
      <c r="AP661" s="716"/>
      <c r="AQ661" s="714"/>
    </row>
    <row r="662" spans="21:43" ht="12.75" hidden="1">
      <c r="U662" s="782"/>
      <c r="AG662" s="715"/>
      <c r="AH662" s="716"/>
      <c r="AI662" s="716"/>
      <c r="AJ662" s="716"/>
      <c r="AK662" s="716"/>
      <c r="AL662" s="716"/>
      <c r="AM662" s="716"/>
      <c r="AN662" s="716"/>
      <c r="AO662" s="716"/>
      <c r="AP662" s="716"/>
      <c r="AQ662" s="714"/>
    </row>
    <row r="663" spans="21:43" ht="12.75" hidden="1">
      <c r="U663" s="782"/>
      <c r="AG663" s="715"/>
      <c r="AH663" s="716"/>
      <c r="AI663" s="716"/>
      <c r="AJ663" s="716"/>
      <c r="AK663" s="716"/>
      <c r="AL663" s="716"/>
      <c r="AM663" s="716"/>
      <c r="AN663" s="716"/>
      <c r="AO663" s="716"/>
      <c r="AP663" s="716"/>
      <c r="AQ663" s="714"/>
    </row>
    <row r="664" spans="21:43" ht="12.75" hidden="1">
      <c r="U664" s="782"/>
      <c r="AG664" s="715"/>
      <c r="AH664" s="716"/>
      <c r="AI664" s="716"/>
      <c r="AJ664" s="716"/>
      <c r="AK664" s="716"/>
      <c r="AL664" s="716"/>
      <c r="AM664" s="716"/>
      <c r="AN664" s="716"/>
      <c r="AO664" s="716"/>
      <c r="AP664" s="716"/>
      <c r="AQ664" s="714"/>
    </row>
    <row r="665" spans="21:43" ht="12.75" hidden="1">
      <c r="U665" s="782"/>
      <c r="AG665" s="715"/>
      <c r="AH665" s="716"/>
      <c r="AI665" s="716"/>
      <c r="AJ665" s="716"/>
      <c r="AK665" s="716"/>
      <c r="AL665" s="716"/>
      <c r="AM665" s="716"/>
      <c r="AN665" s="716"/>
      <c r="AO665" s="716"/>
      <c r="AP665" s="716"/>
      <c r="AQ665" s="714"/>
    </row>
    <row r="666" spans="21:43" ht="12.75" hidden="1">
      <c r="U666" s="782"/>
      <c r="AG666" s="715"/>
      <c r="AH666" s="716"/>
      <c r="AI666" s="716"/>
      <c r="AJ666" s="716"/>
      <c r="AK666" s="716"/>
      <c r="AL666" s="716"/>
      <c r="AM666" s="716"/>
      <c r="AN666" s="716"/>
      <c r="AO666" s="716"/>
      <c r="AP666" s="716"/>
      <c r="AQ666" s="714"/>
    </row>
    <row r="667" spans="21:43" ht="12.75" hidden="1">
      <c r="U667" s="782"/>
      <c r="AG667" s="715"/>
      <c r="AH667" s="716"/>
      <c r="AI667" s="716"/>
      <c r="AJ667" s="716"/>
      <c r="AK667" s="716"/>
      <c r="AL667" s="716"/>
      <c r="AM667" s="716"/>
      <c r="AN667" s="716"/>
      <c r="AO667" s="716"/>
      <c r="AP667" s="716"/>
      <c r="AQ667" s="714"/>
    </row>
    <row r="668" spans="21:43" ht="12.75" hidden="1">
      <c r="U668" s="782"/>
      <c r="AG668" s="715"/>
      <c r="AH668" s="716"/>
      <c r="AI668" s="716"/>
      <c r="AJ668" s="716"/>
      <c r="AK668" s="716"/>
      <c r="AL668" s="716"/>
      <c r="AM668" s="716"/>
      <c r="AN668" s="716"/>
      <c r="AO668" s="716"/>
      <c r="AP668" s="716"/>
      <c r="AQ668" s="714"/>
    </row>
    <row r="669" spans="21:43" ht="12.75" hidden="1">
      <c r="U669" s="782"/>
      <c r="AG669" s="715"/>
      <c r="AH669" s="716"/>
      <c r="AI669" s="716"/>
      <c r="AJ669" s="716"/>
      <c r="AK669" s="716"/>
      <c r="AL669" s="716"/>
      <c r="AM669" s="716"/>
      <c r="AN669" s="716"/>
      <c r="AO669" s="716"/>
      <c r="AP669" s="716"/>
      <c r="AQ669" s="714"/>
    </row>
    <row r="670" spans="21:43" ht="12.75" hidden="1">
      <c r="U670" s="782"/>
      <c r="AG670" s="715"/>
      <c r="AH670" s="716"/>
      <c r="AI670" s="716"/>
      <c r="AJ670" s="716"/>
      <c r="AK670" s="716"/>
      <c r="AL670" s="716"/>
      <c r="AM670" s="716"/>
      <c r="AN670" s="716"/>
      <c r="AO670" s="716"/>
      <c r="AP670" s="716"/>
      <c r="AQ670" s="714"/>
    </row>
    <row r="671" spans="21:43" ht="11.25" customHeight="1" hidden="1">
      <c r="U671" s="782"/>
      <c r="AG671" s="715"/>
      <c r="AH671" s="716"/>
      <c r="AI671" s="716"/>
      <c r="AJ671" s="716"/>
      <c r="AK671" s="716"/>
      <c r="AL671" s="716"/>
      <c r="AM671" s="716"/>
      <c r="AN671" s="716"/>
      <c r="AO671" s="716"/>
      <c r="AP671" s="716"/>
      <c r="AQ671" s="714"/>
    </row>
    <row r="672" spans="21:43" ht="12.75" hidden="1">
      <c r="U672" s="782"/>
      <c r="AG672" s="715"/>
      <c r="AH672" s="716"/>
      <c r="AI672" s="716"/>
      <c r="AJ672" s="716"/>
      <c r="AK672" s="716"/>
      <c r="AL672" s="716"/>
      <c r="AM672" s="716"/>
      <c r="AN672" s="716"/>
      <c r="AO672" s="716"/>
      <c r="AP672" s="716"/>
      <c r="AQ672" s="714"/>
    </row>
    <row r="673" spans="21:43" ht="12.75" hidden="1">
      <c r="U673" s="782"/>
      <c r="AG673" s="715"/>
      <c r="AH673" s="716"/>
      <c r="AI673" s="716"/>
      <c r="AJ673" s="716"/>
      <c r="AK673" s="716"/>
      <c r="AL673" s="716"/>
      <c r="AM673" s="716"/>
      <c r="AN673" s="716"/>
      <c r="AO673" s="716"/>
      <c r="AP673" s="716"/>
      <c r="AQ673" s="714"/>
    </row>
    <row r="674" spans="21:43" ht="12.75" hidden="1">
      <c r="U674" s="782"/>
      <c r="AG674" s="715"/>
      <c r="AH674" s="716"/>
      <c r="AI674" s="716"/>
      <c r="AJ674" s="716"/>
      <c r="AK674" s="716"/>
      <c r="AL674" s="716"/>
      <c r="AM674" s="716"/>
      <c r="AN674" s="716"/>
      <c r="AO674" s="716"/>
      <c r="AP674" s="716"/>
      <c r="AQ674" s="714"/>
    </row>
    <row r="675" spans="21:43" ht="12.75" hidden="1">
      <c r="U675" s="782"/>
      <c r="AG675" s="715"/>
      <c r="AH675" s="716"/>
      <c r="AI675" s="716"/>
      <c r="AJ675" s="716"/>
      <c r="AK675" s="716"/>
      <c r="AL675" s="716"/>
      <c r="AM675" s="716"/>
      <c r="AN675" s="716"/>
      <c r="AO675" s="716"/>
      <c r="AP675" s="716"/>
      <c r="AQ675" s="714"/>
    </row>
    <row r="676" spans="21:43" ht="12.75" hidden="1">
      <c r="U676" s="782"/>
      <c r="AG676" s="715"/>
      <c r="AH676" s="716"/>
      <c r="AI676" s="716"/>
      <c r="AJ676" s="716"/>
      <c r="AK676" s="716"/>
      <c r="AL676" s="716"/>
      <c r="AM676" s="716"/>
      <c r="AN676" s="716"/>
      <c r="AO676" s="716"/>
      <c r="AP676" s="716"/>
      <c r="AQ676" s="714"/>
    </row>
    <row r="677" spans="21:43" ht="12.75" hidden="1">
      <c r="U677" s="782"/>
      <c r="AG677" s="715"/>
      <c r="AH677" s="716"/>
      <c r="AI677" s="716"/>
      <c r="AJ677" s="716"/>
      <c r="AK677" s="716"/>
      <c r="AL677" s="716"/>
      <c r="AM677" s="716"/>
      <c r="AN677" s="716"/>
      <c r="AO677" s="716"/>
      <c r="AP677" s="716"/>
      <c r="AQ677" s="714"/>
    </row>
    <row r="678" spans="21:43" ht="12.75" hidden="1">
      <c r="U678" s="782"/>
      <c r="AG678" s="715"/>
      <c r="AH678" s="716"/>
      <c r="AI678" s="716"/>
      <c r="AJ678" s="716"/>
      <c r="AK678" s="716"/>
      <c r="AL678" s="716"/>
      <c r="AM678" s="716"/>
      <c r="AN678" s="716"/>
      <c r="AO678" s="716"/>
      <c r="AP678" s="716"/>
      <c r="AQ678" s="714"/>
    </row>
    <row r="679" spans="21:43" ht="12.75" hidden="1">
      <c r="U679" s="782"/>
      <c r="AG679" s="715"/>
      <c r="AH679" s="716"/>
      <c r="AI679" s="716"/>
      <c r="AJ679" s="716"/>
      <c r="AK679" s="716"/>
      <c r="AL679" s="716"/>
      <c r="AM679" s="716"/>
      <c r="AN679" s="716"/>
      <c r="AO679" s="716"/>
      <c r="AP679" s="716"/>
      <c r="AQ679" s="714"/>
    </row>
    <row r="680" spans="21:43" ht="12.75" hidden="1">
      <c r="U680" s="782"/>
      <c r="AG680" s="715"/>
      <c r="AH680" s="716"/>
      <c r="AI680" s="716"/>
      <c r="AJ680" s="716"/>
      <c r="AK680" s="716"/>
      <c r="AL680" s="716"/>
      <c r="AM680" s="716"/>
      <c r="AN680" s="716"/>
      <c r="AO680" s="716"/>
      <c r="AP680" s="716"/>
      <c r="AQ680" s="714"/>
    </row>
    <row r="681" spans="21:43" ht="12.75" hidden="1">
      <c r="U681" s="782"/>
      <c r="AG681" s="715"/>
      <c r="AH681" s="716"/>
      <c r="AI681" s="716"/>
      <c r="AJ681" s="716"/>
      <c r="AK681" s="716"/>
      <c r="AL681" s="716"/>
      <c r="AM681" s="716"/>
      <c r="AN681" s="716"/>
      <c r="AO681" s="716"/>
      <c r="AP681" s="716"/>
      <c r="AQ681" s="714"/>
    </row>
    <row r="682" spans="21:43" ht="12.75" hidden="1">
      <c r="U682" s="782"/>
      <c r="AG682" s="715"/>
      <c r="AH682" s="716"/>
      <c r="AI682" s="716"/>
      <c r="AJ682" s="716"/>
      <c r="AK682" s="716"/>
      <c r="AL682" s="716"/>
      <c r="AM682" s="716"/>
      <c r="AN682" s="716"/>
      <c r="AO682" s="716"/>
      <c r="AP682" s="716"/>
      <c r="AQ682" s="714"/>
    </row>
    <row r="683" spans="21:43" ht="12.75" hidden="1">
      <c r="U683" s="782"/>
      <c r="AG683" s="715"/>
      <c r="AH683" s="716"/>
      <c r="AI683" s="716"/>
      <c r="AJ683" s="716"/>
      <c r="AK683" s="716"/>
      <c r="AL683" s="716"/>
      <c r="AM683" s="716"/>
      <c r="AN683" s="716"/>
      <c r="AO683" s="716"/>
      <c r="AP683" s="716"/>
      <c r="AQ683" s="714"/>
    </row>
    <row r="684" spans="21:43" ht="12.75" hidden="1">
      <c r="U684" s="782"/>
      <c r="AG684" s="715"/>
      <c r="AH684" s="716"/>
      <c r="AI684" s="716"/>
      <c r="AJ684" s="716"/>
      <c r="AK684" s="716"/>
      <c r="AL684" s="716"/>
      <c r="AM684" s="716"/>
      <c r="AN684" s="716"/>
      <c r="AO684" s="716"/>
      <c r="AP684" s="716"/>
      <c r="AQ684" s="714"/>
    </row>
    <row r="685" spans="21:43" ht="12.75" hidden="1">
      <c r="U685" s="782"/>
      <c r="AG685" s="715"/>
      <c r="AH685" s="716"/>
      <c r="AI685" s="716"/>
      <c r="AJ685" s="716"/>
      <c r="AK685" s="716"/>
      <c r="AL685" s="716"/>
      <c r="AM685" s="716"/>
      <c r="AN685" s="716"/>
      <c r="AO685" s="716"/>
      <c r="AP685" s="716"/>
      <c r="AQ685" s="714"/>
    </row>
    <row r="686" spans="21:43" ht="12.75" hidden="1">
      <c r="U686" s="782"/>
      <c r="AG686" s="715"/>
      <c r="AH686" s="716"/>
      <c r="AI686" s="716"/>
      <c r="AJ686" s="716"/>
      <c r="AK686" s="716"/>
      <c r="AL686" s="716"/>
      <c r="AM686" s="716"/>
      <c r="AN686" s="716"/>
      <c r="AO686" s="716"/>
      <c r="AP686" s="716"/>
      <c r="AQ686" s="714"/>
    </row>
    <row r="687" spans="21:43" ht="12.75" hidden="1">
      <c r="U687" s="782"/>
      <c r="AG687" s="715"/>
      <c r="AH687" s="716"/>
      <c r="AI687" s="716"/>
      <c r="AJ687" s="716"/>
      <c r="AK687" s="716"/>
      <c r="AL687" s="716"/>
      <c r="AM687" s="716"/>
      <c r="AN687" s="716"/>
      <c r="AO687" s="716"/>
      <c r="AP687" s="716"/>
      <c r="AQ687" s="714"/>
    </row>
    <row r="688" spans="21:43" ht="12.75" hidden="1">
      <c r="U688" s="782"/>
      <c r="AG688" s="715"/>
      <c r="AH688" s="716"/>
      <c r="AI688" s="716"/>
      <c r="AJ688" s="716"/>
      <c r="AK688" s="716"/>
      <c r="AL688" s="716"/>
      <c r="AM688" s="716"/>
      <c r="AN688" s="716"/>
      <c r="AO688" s="716"/>
      <c r="AP688" s="716"/>
      <c r="AQ688" s="714"/>
    </row>
    <row r="689" spans="21:43" ht="12.75" hidden="1">
      <c r="U689" s="782"/>
      <c r="AG689" s="682"/>
      <c r="AH689" s="683"/>
      <c r="AI689" s="683"/>
      <c r="AJ689" s="683"/>
      <c r="AK689" s="683"/>
      <c r="AL689" s="683"/>
      <c r="AM689" s="683"/>
      <c r="AN689" s="683"/>
      <c r="AO689" s="683"/>
      <c r="AP689" s="683"/>
      <c r="AQ689" s="684"/>
    </row>
    <row r="690" spans="21:43" ht="3.75" customHeight="1" hidden="1">
      <c r="U690" s="782"/>
      <c r="AG690" s="715"/>
      <c r="AH690" s="716"/>
      <c r="AI690" s="716"/>
      <c r="AJ690" s="716"/>
      <c r="AK690" s="716"/>
      <c r="AL690" s="716"/>
      <c r="AM690" s="716"/>
      <c r="AN690" s="716"/>
      <c r="AO690" s="716"/>
      <c r="AP690" s="716"/>
      <c r="AQ690" s="714"/>
    </row>
    <row r="691" spans="21:43" ht="12.75" hidden="1">
      <c r="U691" s="782"/>
      <c r="AG691" s="715"/>
      <c r="AH691" s="716"/>
      <c r="AI691" s="716"/>
      <c r="AJ691" s="716"/>
      <c r="AK691" s="716"/>
      <c r="AL691" s="716"/>
      <c r="AM691" s="716"/>
      <c r="AN691" s="716"/>
      <c r="AO691" s="716"/>
      <c r="AP691" s="716"/>
      <c r="AQ691" s="714"/>
    </row>
    <row r="692" spans="21:43" ht="12.75" hidden="1">
      <c r="U692" s="782"/>
      <c r="AG692" s="715"/>
      <c r="AH692" s="716"/>
      <c r="AI692" s="716"/>
      <c r="AJ692" s="716"/>
      <c r="AK692" s="716"/>
      <c r="AL692" s="716"/>
      <c r="AM692" s="716"/>
      <c r="AN692" s="716"/>
      <c r="AO692" s="716"/>
      <c r="AP692" s="716"/>
      <c r="AQ692" s="714"/>
    </row>
    <row r="693" spans="21:43" ht="12.75" hidden="1">
      <c r="U693" s="782"/>
      <c r="AG693" s="715"/>
      <c r="AH693" s="716"/>
      <c r="AI693" s="716"/>
      <c r="AJ693" s="716"/>
      <c r="AK693" s="716"/>
      <c r="AL693" s="716"/>
      <c r="AM693" s="716"/>
      <c r="AN693" s="716"/>
      <c r="AO693" s="716"/>
      <c r="AP693" s="716"/>
      <c r="AQ693" s="714"/>
    </row>
    <row r="694" spans="21:43" ht="12.75" hidden="1">
      <c r="U694" s="782"/>
      <c r="AG694" s="715"/>
      <c r="AH694" s="716"/>
      <c r="AI694" s="716"/>
      <c r="AJ694" s="716"/>
      <c r="AK694" s="716"/>
      <c r="AL694" s="716"/>
      <c r="AM694" s="716"/>
      <c r="AN694" s="716"/>
      <c r="AO694" s="716"/>
      <c r="AP694" s="716"/>
      <c r="AQ694" s="714"/>
    </row>
    <row r="695" spans="21:43" ht="12.75" hidden="1">
      <c r="U695" s="782"/>
      <c r="AG695" s="682"/>
      <c r="AH695" s="683"/>
      <c r="AI695" s="683"/>
      <c r="AJ695" s="683"/>
      <c r="AK695" s="683"/>
      <c r="AL695" s="683"/>
      <c r="AM695" s="683"/>
      <c r="AN695" s="683"/>
      <c r="AO695" s="683"/>
      <c r="AP695" s="683"/>
      <c r="AQ695" s="684"/>
    </row>
    <row r="696" spans="21:43" ht="12.75" hidden="1">
      <c r="U696" s="782"/>
      <c r="AG696" s="715"/>
      <c r="AH696" s="716"/>
      <c r="AI696" s="716"/>
      <c r="AJ696" s="716"/>
      <c r="AK696" s="716"/>
      <c r="AL696" s="716"/>
      <c r="AM696" s="716"/>
      <c r="AN696" s="716"/>
      <c r="AO696" s="716"/>
      <c r="AP696" s="716"/>
      <c r="AQ696" s="714"/>
    </row>
    <row r="697" spans="21:43" ht="12.75" hidden="1">
      <c r="U697" s="782"/>
      <c r="AG697" s="715"/>
      <c r="AH697" s="716"/>
      <c r="AI697" s="716"/>
      <c r="AJ697" s="716"/>
      <c r="AK697" s="716"/>
      <c r="AL697" s="716"/>
      <c r="AM697" s="716"/>
      <c r="AN697" s="716"/>
      <c r="AO697" s="716"/>
      <c r="AP697" s="716"/>
      <c r="AQ697" s="714"/>
    </row>
    <row r="698" spans="21:43" ht="12.75" hidden="1">
      <c r="U698" s="782"/>
      <c r="AG698" s="715"/>
      <c r="AH698" s="716"/>
      <c r="AI698" s="716"/>
      <c r="AJ698" s="716"/>
      <c r="AK698" s="716"/>
      <c r="AL698" s="716"/>
      <c r="AM698" s="716"/>
      <c r="AN698" s="716"/>
      <c r="AO698" s="716"/>
      <c r="AP698" s="716"/>
      <c r="AQ698" s="714"/>
    </row>
    <row r="699" spans="21:43" ht="12.75" hidden="1">
      <c r="U699" s="782"/>
      <c r="AG699" s="715"/>
      <c r="AH699" s="716"/>
      <c r="AI699" s="716"/>
      <c r="AJ699" s="716"/>
      <c r="AK699" s="716"/>
      <c r="AL699" s="716"/>
      <c r="AM699" s="716"/>
      <c r="AN699" s="716"/>
      <c r="AO699" s="716"/>
      <c r="AP699" s="716"/>
      <c r="AQ699" s="714"/>
    </row>
    <row r="700" spans="21:43" ht="12.75" hidden="1">
      <c r="U700" s="782"/>
      <c r="AG700" s="715"/>
      <c r="AH700" s="716"/>
      <c r="AI700" s="716"/>
      <c r="AJ700" s="716"/>
      <c r="AK700" s="716"/>
      <c r="AL700" s="716"/>
      <c r="AM700" s="716"/>
      <c r="AN700" s="716"/>
      <c r="AO700" s="716"/>
      <c r="AP700" s="716"/>
      <c r="AQ700" s="714"/>
    </row>
    <row r="701" spans="21:43" ht="12.75" hidden="1">
      <c r="U701" s="782"/>
      <c r="AG701" s="682"/>
      <c r="AH701" s="683"/>
      <c r="AI701" s="683"/>
      <c r="AJ701" s="683"/>
      <c r="AK701" s="683"/>
      <c r="AL701" s="683"/>
      <c r="AM701" s="683"/>
      <c r="AN701" s="683"/>
      <c r="AO701" s="683"/>
      <c r="AP701" s="683"/>
      <c r="AQ701" s="684"/>
    </row>
    <row r="702" spans="21:43" ht="12.75" hidden="1">
      <c r="U702" s="782"/>
      <c r="AG702" s="715"/>
      <c r="AH702" s="716"/>
      <c r="AI702" s="716"/>
      <c r="AJ702" s="716"/>
      <c r="AK702" s="716"/>
      <c r="AL702" s="716"/>
      <c r="AM702" s="716"/>
      <c r="AN702" s="716"/>
      <c r="AO702" s="716"/>
      <c r="AP702" s="716"/>
      <c r="AQ702" s="714"/>
    </row>
    <row r="703" spans="21:43" ht="12.75" hidden="1">
      <c r="U703" s="782"/>
      <c r="AG703" s="715"/>
      <c r="AH703" s="716"/>
      <c r="AI703" s="716"/>
      <c r="AJ703" s="716"/>
      <c r="AK703" s="716"/>
      <c r="AL703" s="716"/>
      <c r="AM703" s="716"/>
      <c r="AN703" s="716"/>
      <c r="AO703" s="716"/>
      <c r="AP703" s="716"/>
      <c r="AQ703" s="714"/>
    </row>
    <row r="704" spans="21:43" ht="12.75" hidden="1">
      <c r="U704" s="782"/>
      <c r="AG704" s="715"/>
      <c r="AH704" s="716"/>
      <c r="AI704" s="716"/>
      <c r="AJ704" s="716"/>
      <c r="AK704" s="716"/>
      <c r="AL704" s="716"/>
      <c r="AM704" s="716"/>
      <c r="AN704" s="716"/>
      <c r="AO704" s="716"/>
      <c r="AP704" s="716"/>
      <c r="AQ704" s="714"/>
    </row>
    <row r="705" spans="21:43" ht="12.75" hidden="1">
      <c r="U705" s="782"/>
      <c r="AG705" s="715"/>
      <c r="AH705" s="716"/>
      <c r="AI705" s="716"/>
      <c r="AJ705" s="716"/>
      <c r="AK705" s="716"/>
      <c r="AL705" s="716"/>
      <c r="AM705" s="716"/>
      <c r="AN705" s="716"/>
      <c r="AO705" s="716"/>
      <c r="AP705" s="716"/>
      <c r="AQ705" s="714"/>
    </row>
    <row r="706" spans="21:43" ht="12.75" hidden="1">
      <c r="U706" s="782"/>
      <c r="AG706" s="715"/>
      <c r="AH706" s="716"/>
      <c r="AI706" s="716"/>
      <c r="AJ706" s="716"/>
      <c r="AK706" s="716"/>
      <c r="AL706" s="716"/>
      <c r="AM706" s="716"/>
      <c r="AN706" s="716"/>
      <c r="AO706" s="716"/>
      <c r="AP706" s="716"/>
      <c r="AQ706" s="714"/>
    </row>
    <row r="707" spans="21:43" ht="12.75" hidden="1">
      <c r="U707" s="782"/>
      <c r="AG707" s="715"/>
      <c r="AH707" s="716"/>
      <c r="AI707" s="716"/>
      <c r="AJ707" s="716"/>
      <c r="AK707" s="716"/>
      <c r="AL707" s="716"/>
      <c r="AM707" s="716"/>
      <c r="AN707" s="716"/>
      <c r="AO707" s="716"/>
      <c r="AP707" s="716"/>
      <c r="AQ707" s="714"/>
    </row>
    <row r="708" spans="21:43" ht="12.75" hidden="1">
      <c r="U708" s="782"/>
      <c r="AG708" s="715"/>
      <c r="AH708" s="716"/>
      <c r="AI708" s="716"/>
      <c r="AJ708" s="716"/>
      <c r="AK708" s="716"/>
      <c r="AL708" s="716"/>
      <c r="AM708" s="716"/>
      <c r="AN708" s="716"/>
      <c r="AO708" s="716"/>
      <c r="AP708" s="716"/>
      <c r="AQ708" s="714"/>
    </row>
    <row r="709" spans="21:43" ht="12.75" hidden="1">
      <c r="U709" s="782"/>
      <c r="AG709" s="715"/>
      <c r="AH709" s="716"/>
      <c r="AI709" s="716"/>
      <c r="AJ709" s="716"/>
      <c r="AK709" s="716"/>
      <c r="AL709" s="716"/>
      <c r="AM709" s="716"/>
      <c r="AN709" s="716"/>
      <c r="AO709" s="716"/>
      <c r="AP709" s="716"/>
      <c r="AQ709" s="714"/>
    </row>
    <row r="710" spans="21:43" ht="5.25" customHeight="1" hidden="1">
      <c r="U710" s="782"/>
      <c r="AG710" s="715"/>
      <c r="AH710" s="716"/>
      <c r="AI710" s="716"/>
      <c r="AJ710" s="716"/>
      <c r="AK710" s="716"/>
      <c r="AL710" s="716"/>
      <c r="AM710" s="716"/>
      <c r="AN710" s="716"/>
      <c r="AO710" s="716"/>
      <c r="AP710" s="716"/>
      <c r="AQ710" s="714"/>
    </row>
    <row r="711" spans="21:43" ht="12.75" hidden="1">
      <c r="U711" s="782"/>
      <c r="AG711" s="715"/>
      <c r="AH711" s="716"/>
      <c r="AI711" s="716"/>
      <c r="AJ711" s="716"/>
      <c r="AK711" s="716"/>
      <c r="AL711" s="716"/>
      <c r="AM711" s="716"/>
      <c r="AN711" s="716"/>
      <c r="AO711" s="716"/>
      <c r="AP711" s="716"/>
      <c r="AQ711" s="714"/>
    </row>
    <row r="712" spans="21:43" ht="12.75" hidden="1">
      <c r="U712" s="782"/>
      <c r="AG712" s="715"/>
      <c r="AH712" s="716"/>
      <c r="AI712" s="716"/>
      <c r="AJ712" s="716"/>
      <c r="AK712" s="716"/>
      <c r="AL712" s="716"/>
      <c r="AM712" s="716"/>
      <c r="AN712" s="716"/>
      <c r="AO712" s="716"/>
      <c r="AP712" s="716"/>
      <c r="AQ712" s="714"/>
    </row>
    <row r="713" spans="21:43" ht="12.75" hidden="1">
      <c r="U713" s="782"/>
      <c r="AG713" s="715"/>
      <c r="AH713" s="716"/>
      <c r="AI713" s="716"/>
      <c r="AJ713" s="716"/>
      <c r="AK713" s="716"/>
      <c r="AL713" s="716"/>
      <c r="AM713" s="716"/>
      <c r="AN713" s="716"/>
      <c r="AO713" s="716"/>
      <c r="AP713" s="716"/>
      <c r="AQ713" s="714"/>
    </row>
    <row r="714" spans="21:43" ht="12.75" hidden="1">
      <c r="U714" s="782"/>
      <c r="AG714" s="715"/>
      <c r="AH714" s="716"/>
      <c r="AI714" s="716"/>
      <c r="AJ714" s="716"/>
      <c r="AK714" s="716"/>
      <c r="AL714" s="716"/>
      <c r="AM714" s="716"/>
      <c r="AN714" s="716"/>
      <c r="AO714" s="716"/>
      <c r="AP714" s="716"/>
      <c r="AQ714" s="714"/>
    </row>
    <row r="715" spans="21:43" ht="12.75" hidden="1">
      <c r="U715" s="782"/>
      <c r="AG715" s="715"/>
      <c r="AH715" s="716"/>
      <c r="AI715" s="716"/>
      <c r="AJ715" s="716"/>
      <c r="AK715" s="716"/>
      <c r="AL715" s="716"/>
      <c r="AM715" s="716"/>
      <c r="AN715" s="716"/>
      <c r="AO715" s="716"/>
      <c r="AP715" s="716"/>
      <c r="AQ715" s="714"/>
    </row>
    <row r="716" spans="21:43" ht="12.75" hidden="1">
      <c r="U716" s="782"/>
      <c r="AG716" s="715"/>
      <c r="AH716" s="716"/>
      <c r="AI716" s="716"/>
      <c r="AJ716" s="716"/>
      <c r="AK716" s="716"/>
      <c r="AL716" s="716"/>
      <c r="AM716" s="716"/>
      <c r="AN716" s="716"/>
      <c r="AO716" s="716"/>
      <c r="AP716" s="716"/>
      <c r="AQ716" s="714"/>
    </row>
    <row r="717" spans="21:43" ht="12.75" hidden="1">
      <c r="U717" s="782"/>
      <c r="AG717" s="715"/>
      <c r="AH717" s="716"/>
      <c r="AI717" s="716"/>
      <c r="AJ717" s="716"/>
      <c r="AK717" s="716"/>
      <c r="AL717" s="716"/>
      <c r="AM717" s="716"/>
      <c r="AN717" s="716"/>
      <c r="AO717" s="716"/>
      <c r="AP717" s="716"/>
      <c r="AQ717" s="714"/>
    </row>
    <row r="718" spans="21:43" ht="12.75" hidden="1">
      <c r="U718" s="782"/>
      <c r="AG718" s="715"/>
      <c r="AH718" s="716"/>
      <c r="AI718" s="716"/>
      <c r="AJ718" s="716"/>
      <c r="AK718" s="716"/>
      <c r="AL718" s="716"/>
      <c r="AM718" s="716"/>
      <c r="AN718" s="716"/>
      <c r="AO718" s="716"/>
      <c r="AP718" s="716"/>
      <c r="AQ718" s="714"/>
    </row>
    <row r="719" spans="21:43" ht="12.75" hidden="1">
      <c r="U719" s="782"/>
      <c r="AG719" s="715"/>
      <c r="AH719" s="716"/>
      <c r="AI719" s="716"/>
      <c r="AJ719" s="716"/>
      <c r="AK719" s="716"/>
      <c r="AL719" s="716"/>
      <c r="AM719" s="716"/>
      <c r="AN719" s="716"/>
      <c r="AO719" s="716"/>
      <c r="AP719" s="716"/>
      <c r="AQ719" s="714"/>
    </row>
    <row r="720" spans="21:43" ht="12.75" hidden="1">
      <c r="U720" s="782"/>
      <c r="AG720" s="715"/>
      <c r="AH720" s="716"/>
      <c r="AI720" s="716"/>
      <c r="AJ720" s="716"/>
      <c r="AK720" s="716"/>
      <c r="AL720" s="716"/>
      <c r="AM720" s="716"/>
      <c r="AN720" s="716"/>
      <c r="AO720" s="716"/>
      <c r="AP720" s="716"/>
      <c r="AQ720" s="714"/>
    </row>
    <row r="721" spans="21:43" ht="12.75" hidden="1">
      <c r="U721" s="782"/>
      <c r="AG721" s="715"/>
      <c r="AH721" s="716"/>
      <c r="AI721" s="716"/>
      <c r="AJ721" s="716"/>
      <c r="AK721" s="716"/>
      <c r="AL721" s="716"/>
      <c r="AM721" s="716"/>
      <c r="AN721" s="716"/>
      <c r="AO721" s="716"/>
      <c r="AP721" s="716"/>
      <c r="AQ721" s="714"/>
    </row>
    <row r="722" spans="21:43" ht="12.75" hidden="1">
      <c r="U722" s="782"/>
      <c r="AG722" s="715"/>
      <c r="AH722" s="716"/>
      <c r="AI722" s="716"/>
      <c r="AJ722" s="716"/>
      <c r="AK722" s="716"/>
      <c r="AL722" s="716"/>
      <c r="AM722" s="716"/>
      <c r="AN722" s="716"/>
      <c r="AO722" s="716"/>
      <c r="AP722" s="716"/>
      <c r="AQ722" s="714"/>
    </row>
    <row r="723" spans="21:43" ht="12.75" hidden="1">
      <c r="U723" s="782"/>
      <c r="AG723" s="715"/>
      <c r="AH723" s="716"/>
      <c r="AI723" s="716"/>
      <c r="AJ723" s="716"/>
      <c r="AK723" s="716"/>
      <c r="AL723" s="716"/>
      <c r="AM723" s="716"/>
      <c r="AN723" s="716"/>
      <c r="AO723" s="716"/>
      <c r="AP723" s="716"/>
      <c r="AQ723" s="714"/>
    </row>
    <row r="724" spans="21:43" ht="12.75" hidden="1">
      <c r="U724" s="782"/>
      <c r="AG724" s="715"/>
      <c r="AH724" s="716"/>
      <c r="AI724" s="716"/>
      <c r="AJ724" s="716"/>
      <c r="AK724" s="716"/>
      <c r="AL724" s="716"/>
      <c r="AM724" s="716"/>
      <c r="AN724" s="716"/>
      <c r="AO724" s="716"/>
      <c r="AP724" s="716"/>
      <c r="AQ724" s="714"/>
    </row>
    <row r="725" spans="21:43" ht="12.75" hidden="1">
      <c r="U725" s="782"/>
      <c r="AG725" s="715"/>
      <c r="AH725" s="716"/>
      <c r="AI725" s="716"/>
      <c r="AJ725" s="716"/>
      <c r="AK725" s="716"/>
      <c r="AL725" s="716"/>
      <c r="AM725" s="716"/>
      <c r="AN725" s="716"/>
      <c r="AO725" s="716"/>
      <c r="AP725" s="716"/>
      <c r="AQ725" s="714"/>
    </row>
    <row r="726" spans="21:43" ht="12.75" hidden="1">
      <c r="U726" s="782"/>
      <c r="AG726" s="715"/>
      <c r="AH726" s="716"/>
      <c r="AI726" s="716"/>
      <c r="AJ726" s="716"/>
      <c r="AK726" s="716"/>
      <c r="AL726" s="716"/>
      <c r="AM726" s="716"/>
      <c r="AN726" s="716"/>
      <c r="AO726" s="716"/>
      <c r="AP726" s="716"/>
      <c r="AQ726" s="714"/>
    </row>
    <row r="727" spans="21:43" ht="12.75" hidden="1">
      <c r="U727" s="782"/>
      <c r="AG727" s="715"/>
      <c r="AH727" s="716"/>
      <c r="AI727" s="716"/>
      <c r="AJ727" s="716"/>
      <c r="AK727" s="716"/>
      <c r="AL727" s="716"/>
      <c r="AM727" s="716"/>
      <c r="AN727" s="716"/>
      <c r="AO727" s="716"/>
      <c r="AP727" s="716"/>
      <c r="AQ727" s="714"/>
    </row>
    <row r="728" spans="21:43" ht="12.75" hidden="1">
      <c r="U728" s="782"/>
      <c r="AG728" s="682"/>
      <c r="AH728" s="683"/>
      <c r="AI728" s="683"/>
      <c r="AJ728" s="683"/>
      <c r="AK728" s="683"/>
      <c r="AL728" s="683"/>
      <c r="AM728" s="683"/>
      <c r="AN728" s="683"/>
      <c r="AO728" s="685">
        <v>0.05</v>
      </c>
      <c r="AP728" s="686">
        <v>0.045</v>
      </c>
      <c r="AQ728" s="687">
        <v>0.043</v>
      </c>
    </row>
    <row r="729" spans="21:43" ht="1.5" customHeight="1" hidden="1">
      <c r="U729" s="782"/>
      <c r="AG729" s="715"/>
      <c r="AH729" s="716"/>
      <c r="AI729" s="716"/>
      <c r="AJ729" s="716"/>
      <c r="AK729" s="716"/>
      <c r="AL729" s="716"/>
      <c r="AM729" s="716"/>
      <c r="AN729" s="716"/>
      <c r="AO729" s="716"/>
      <c r="AP729" s="716"/>
      <c r="AQ729" s="714"/>
    </row>
    <row r="730" spans="21:43" ht="12.75" hidden="1">
      <c r="U730" s="782"/>
      <c r="AG730" s="715"/>
      <c r="AH730" s="716"/>
      <c r="AI730" s="716"/>
      <c r="AJ730" s="716"/>
      <c r="AK730" s="716"/>
      <c r="AL730" s="716"/>
      <c r="AM730" s="716"/>
      <c r="AN730" s="716"/>
      <c r="AO730" s="716"/>
      <c r="AP730" s="716"/>
      <c r="AQ730" s="714"/>
    </row>
    <row r="731" spans="21:43" ht="12.75" hidden="1">
      <c r="U731" s="782"/>
      <c r="AG731" s="715"/>
      <c r="AH731" s="716"/>
      <c r="AI731" s="716"/>
      <c r="AJ731" s="716"/>
      <c r="AK731" s="716"/>
      <c r="AL731" s="716"/>
      <c r="AM731" s="716"/>
      <c r="AN731" s="716"/>
      <c r="AO731" s="716"/>
      <c r="AP731" s="716"/>
      <c r="AQ731" s="714"/>
    </row>
    <row r="732" spans="21:43" ht="12.75" hidden="1">
      <c r="U732" s="782"/>
      <c r="AG732" s="715"/>
      <c r="AH732" s="716"/>
      <c r="AI732" s="716"/>
      <c r="AJ732" s="716"/>
      <c r="AK732" s="716"/>
      <c r="AL732" s="716"/>
      <c r="AM732" s="716"/>
      <c r="AN732" s="716"/>
      <c r="AO732" s="716"/>
      <c r="AP732" s="716"/>
      <c r="AQ732" s="714"/>
    </row>
    <row r="733" spans="21:43" ht="12.75" hidden="1">
      <c r="U733" s="782"/>
      <c r="AG733" s="715"/>
      <c r="AH733" s="716"/>
      <c r="AI733" s="716"/>
      <c r="AJ733" s="716"/>
      <c r="AK733" s="716"/>
      <c r="AL733" s="716"/>
      <c r="AM733" s="716"/>
      <c r="AN733" s="716"/>
      <c r="AO733" s="716"/>
      <c r="AP733" s="716"/>
      <c r="AQ733" s="714"/>
    </row>
    <row r="734" spans="21:43" ht="12.75" hidden="1">
      <c r="U734" s="782"/>
      <c r="AG734" s="715"/>
      <c r="AH734" s="716"/>
      <c r="AI734" s="716"/>
      <c r="AJ734" s="716"/>
      <c r="AK734" s="716"/>
      <c r="AL734" s="716"/>
      <c r="AM734" s="716"/>
      <c r="AN734" s="716"/>
      <c r="AO734" s="716"/>
      <c r="AP734" s="716"/>
      <c r="AQ734" s="714"/>
    </row>
    <row r="735" spans="21:43" ht="12.75" hidden="1">
      <c r="U735" s="782"/>
      <c r="AG735" s="715"/>
      <c r="AH735" s="716"/>
      <c r="AI735" s="716"/>
      <c r="AJ735" s="716"/>
      <c r="AK735" s="716"/>
      <c r="AL735" s="716"/>
      <c r="AM735" s="716"/>
      <c r="AN735" s="716"/>
      <c r="AO735" s="716"/>
      <c r="AP735" s="716"/>
      <c r="AQ735" s="714"/>
    </row>
    <row r="736" spans="21:43" ht="12.75" hidden="1">
      <c r="U736" s="782"/>
      <c r="AG736" s="715"/>
      <c r="AH736" s="716"/>
      <c r="AI736" s="716"/>
      <c r="AJ736" s="716"/>
      <c r="AK736" s="716"/>
      <c r="AL736" s="716"/>
      <c r="AM736" s="716"/>
      <c r="AN736" s="716"/>
      <c r="AO736" s="716"/>
      <c r="AP736" s="716"/>
      <c r="AQ736" s="714"/>
    </row>
    <row r="737" spans="21:43" ht="12.75" hidden="1">
      <c r="U737" s="782"/>
      <c r="AG737" s="715"/>
      <c r="AH737" s="716"/>
      <c r="AI737" s="716"/>
      <c r="AJ737" s="716"/>
      <c r="AK737" s="716"/>
      <c r="AL737" s="716"/>
      <c r="AM737" s="716"/>
      <c r="AN737" s="716"/>
      <c r="AO737" s="716"/>
      <c r="AP737" s="716"/>
      <c r="AQ737" s="714"/>
    </row>
    <row r="738" spans="21:43" ht="12.75" hidden="1">
      <c r="U738" s="782"/>
      <c r="AG738" s="715"/>
      <c r="AH738" s="716"/>
      <c r="AI738" s="716"/>
      <c r="AJ738" s="716"/>
      <c r="AK738" s="716"/>
      <c r="AL738" s="716"/>
      <c r="AM738" s="716"/>
      <c r="AN738" s="716"/>
      <c r="AO738" s="716"/>
      <c r="AP738" s="716"/>
      <c r="AQ738" s="714"/>
    </row>
    <row r="739" spans="21:43" ht="12.75" hidden="1">
      <c r="U739" s="782"/>
      <c r="AG739" s="715"/>
      <c r="AH739" s="716"/>
      <c r="AI739" s="716"/>
      <c r="AJ739" s="716"/>
      <c r="AK739" s="716"/>
      <c r="AL739" s="716"/>
      <c r="AM739" s="716"/>
      <c r="AN739" s="716"/>
      <c r="AO739" s="716"/>
      <c r="AP739" s="716"/>
      <c r="AQ739" s="714"/>
    </row>
    <row r="740" spans="21:43" ht="12.75" hidden="1">
      <c r="U740" s="782"/>
      <c r="AG740" s="715"/>
      <c r="AH740" s="716"/>
      <c r="AI740" s="716"/>
      <c r="AJ740" s="716"/>
      <c r="AK740" s="716"/>
      <c r="AL740" s="716"/>
      <c r="AM740" s="716"/>
      <c r="AN740" s="716"/>
      <c r="AO740" s="716"/>
      <c r="AP740" s="716"/>
      <c r="AQ740" s="714"/>
    </row>
    <row r="741" spans="21:43" ht="12.75" hidden="1">
      <c r="U741" s="782"/>
      <c r="AG741" s="715"/>
      <c r="AH741" s="716"/>
      <c r="AI741" s="716"/>
      <c r="AJ741" s="716"/>
      <c r="AK741" s="716"/>
      <c r="AL741" s="716"/>
      <c r="AM741" s="716"/>
      <c r="AN741" s="716"/>
      <c r="AO741" s="716"/>
      <c r="AP741" s="716"/>
      <c r="AQ741" s="714"/>
    </row>
    <row r="742" spans="21:43" ht="12.75" hidden="1">
      <c r="U742" s="782"/>
      <c r="AG742" s="715"/>
      <c r="AH742" s="716"/>
      <c r="AI742" s="716"/>
      <c r="AJ742" s="716"/>
      <c r="AK742" s="716"/>
      <c r="AL742" s="716"/>
      <c r="AM742" s="716"/>
      <c r="AN742" s="716"/>
      <c r="AO742" s="716"/>
      <c r="AP742" s="716"/>
      <c r="AQ742" s="714"/>
    </row>
    <row r="743" spans="21:43" ht="12.75" hidden="1">
      <c r="U743" s="782">
        <f>U460-48365540.96</f>
        <v>0</v>
      </c>
      <c r="AG743" s="715"/>
      <c r="AH743" s="716"/>
      <c r="AI743" s="716"/>
      <c r="AJ743" s="716"/>
      <c r="AK743" s="716"/>
      <c r="AL743" s="716"/>
      <c r="AM743" s="716"/>
      <c r="AN743" s="716"/>
      <c r="AO743" s="716"/>
      <c r="AP743" s="716"/>
      <c r="AQ743" s="714"/>
    </row>
    <row r="744" spans="21:43" ht="0" customHeight="1" hidden="1">
      <c r="U744" s="782"/>
      <c r="AG744" s="715"/>
      <c r="AH744" s="716"/>
      <c r="AI744" s="716"/>
      <c r="AJ744" s="716"/>
      <c r="AK744" s="716"/>
      <c r="AL744" s="716"/>
      <c r="AM744" s="716"/>
      <c r="AN744" s="716"/>
      <c r="AO744" s="716">
        <f>AO473/12*3</f>
        <v>424535.00250000006</v>
      </c>
      <c r="AP744" s="716">
        <f>AO746/12*3</f>
        <v>429841.69003125</v>
      </c>
      <c r="AQ744" s="714">
        <f>AP746/12*3</f>
        <v>434677.4090441016</v>
      </c>
    </row>
    <row r="745" spans="21:43" ht="12.75" hidden="1">
      <c r="U745" s="782"/>
      <c r="AG745" s="715"/>
      <c r="AH745" s="716"/>
      <c r="AI745" s="716"/>
      <c r="AJ745" s="716"/>
      <c r="AK745" s="716"/>
      <c r="AL745" s="716"/>
      <c r="AM745" s="716"/>
      <c r="AN745" s="716"/>
      <c r="AO745" s="716">
        <f>AO744*AO728</f>
        <v>21226.750125000006</v>
      </c>
      <c r="AP745" s="716">
        <f>AP744*AP728</f>
        <v>19342.87605140625</v>
      </c>
      <c r="AQ745" s="714">
        <f>AQ744*AQ728</f>
        <v>18691.12858889637</v>
      </c>
    </row>
    <row r="746" spans="21:43" ht="12.75" hidden="1">
      <c r="U746" s="782"/>
      <c r="AG746" s="718">
        <f>170888/30.2</f>
        <v>5658.543046357616</v>
      </c>
      <c r="AH746" s="719"/>
      <c r="AI746" s="719"/>
      <c r="AJ746" s="719"/>
      <c r="AK746" s="719"/>
      <c r="AL746" s="719"/>
      <c r="AM746" s="719"/>
      <c r="AN746" s="719"/>
      <c r="AO746" s="719">
        <f>AO473+AO745</f>
        <v>1719366.760125</v>
      </c>
      <c r="AP746" s="719">
        <f>AP745+AO746</f>
        <v>1738709.6361764062</v>
      </c>
      <c r="AQ746" s="720">
        <f>AQ745+AP746</f>
        <v>1757400.7647653027</v>
      </c>
    </row>
    <row r="747" ht="12.75" hidden="1">
      <c r="U747" s="782">
        <f>U460-48365546</f>
        <v>-5.03999999910593</v>
      </c>
    </row>
    <row r="748" ht="12.75">
      <c r="U748" s="782"/>
    </row>
    <row r="749" ht="12.75">
      <c r="U749" s="782"/>
    </row>
    <row r="750" ht="12.75">
      <c r="U750" s="782"/>
    </row>
    <row r="766" spans="14:15" ht="12.75">
      <c r="N766" s="810"/>
      <c r="O766" s="811"/>
    </row>
  </sheetData>
  <sheetProtection/>
  <mergeCells count="25">
    <mergeCell ref="N1:P1"/>
    <mergeCell ref="Q1:S1"/>
    <mergeCell ref="Z1:AB1"/>
    <mergeCell ref="AC1:AE1"/>
    <mergeCell ref="N2:P2"/>
    <mergeCell ref="Q2:S2"/>
    <mergeCell ref="Z2:AB2"/>
    <mergeCell ref="AC2:AE2"/>
    <mergeCell ref="B9:B11"/>
    <mergeCell ref="K9:O9"/>
    <mergeCell ref="AH9:AJ9"/>
    <mergeCell ref="N4:P4"/>
    <mergeCell ref="Q4:S4"/>
    <mergeCell ref="T4:X4"/>
    <mergeCell ref="Z5:AE5"/>
    <mergeCell ref="B6:X6"/>
    <mergeCell ref="AH6:AJ6"/>
    <mergeCell ref="AH7:AJ7"/>
    <mergeCell ref="B460:O460"/>
    <mergeCell ref="D80:J80"/>
    <mergeCell ref="D81:J81"/>
    <mergeCell ref="D82:J82"/>
    <mergeCell ref="D84:J84"/>
    <mergeCell ref="D85:J85"/>
    <mergeCell ref="D87:J87"/>
  </mergeCells>
  <hyperlinks>
    <hyperlink ref="B38:AA40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Q38:S40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</hyperlinks>
  <printOptions/>
  <pageMargins left="1.1811023622047245" right="0" top="0.3937007874015748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3"/>
  <sheetViews>
    <sheetView workbookViewId="0" topLeftCell="I122">
      <selection activeCell="H2" sqref="H2:Z145"/>
    </sheetView>
  </sheetViews>
  <sheetFormatPr defaultColWidth="9.00390625" defaultRowHeight="12.75"/>
  <cols>
    <col min="1" max="7" width="9.125" style="722" hidden="1" customWidth="1"/>
    <col min="8" max="8" width="50.625" style="722" customWidth="1"/>
    <col min="9" max="9" width="14.375" style="722" customWidth="1"/>
    <col min="10" max="10" width="8.25390625" style="722" customWidth="1"/>
    <col min="11" max="11" width="16.50390625" style="722" hidden="1" customWidth="1"/>
    <col min="12" max="12" width="17.75390625" style="746" hidden="1" customWidth="1"/>
    <col min="13" max="13" width="20.00390625" style="722" customWidth="1"/>
    <col min="14" max="14" width="18.625" style="722" customWidth="1"/>
    <col min="15" max="15" width="0.5" style="722" hidden="1" customWidth="1"/>
    <col min="16" max="16" width="16.375" style="722" customWidth="1"/>
    <col min="17" max="17" width="6.875" style="722" hidden="1" customWidth="1"/>
    <col min="18" max="18" width="25.625" style="722" hidden="1" customWidth="1"/>
    <col min="19" max="19" width="24.375" style="722" hidden="1" customWidth="1"/>
    <col min="20" max="20" width="25.00390625" style="722" hidden="1" customWidth="1"/>
    <col min="21" max="21" width="26.625" style="722" hidden="1" customWidth="1"/>
    <col min="22" max="22" width="28.125" style="722" hidden="1" customWidth="1"/>
    <col min="23" max="23" width="27.50390625" style="722" hidden="1" customWidth="1"/>
    <col min="24" max="24" width="27.875" style="722" hidden="1" customWidth="1"/>
    <col min="25" max="25" width="28.375" style="728" hidden="1" customWidth="1"/>
    <col min="26" max="26" width="27.625" style="728" hidden="1" customWidth="1"/>
    <col min="27" max="27" width="9.125" style="728" hidden="1" customWidth="1"/>
    <col min="28" max="28" width="12.50390625" style="728" hidden="1" customWidth="1"/>
    <col min="29" max="29" width="11.25390625" style="728" hidden="1" customWidth="1"/>
    <col min="30" max="16384" width="9.125" style="722" customWidth="1"/>
  </cols>
  <sheetData>
    <row r="1" spans="1:17" ht="15" customHeight="1" hidden="1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7"/>
      <c r="L1" s="745"/>
      <c r="M1" s="497"/>
      <c r="N1" s="721"/>
      <c r="O1" s="721"/>
      <c r="P1" s="721"/>
      <c r="Q1" s="721"/>
    </row>
    <row r="2" spans="1:17" ht="30.75" customHeight="1">
      <c r="A2" s="496"/>
      <c r="B2" s="496"/>
      <c r="C2" s="496"/>
      <c r="D2" s="496"/>
      <c r="E2" s="496"/>
      <c r="F2" s="496"/>
      <c r="G2" s="496"/>
      <c r="H2" s="498"/>
      <c r="N2" s="827" t="s">
        <v>9</v>
      </c>
      <c r="O2" s="827"/>
      <c r="P2" s="827"/>
      <c r="Q2" s="721"/>
    </row>
    <row r="3" spans="1:29" s="723" customFormat="1" ht="18.75" customHeight="1">
      <c r="A3" s="496"/>
      <c r="B3" s="496"/>
      <c r="C3" s="496"/>
      <c r="D3" s="496"/>
      <c r="E3" s="496"/>
      <c r="F3" s="496"/>
      <c r="G3" s="496"/>
      <c r="H3" s="498"/>
      <c r="I3" s="722"/>
      <c r="J3" s="722"/>
      <c r="K3" s="722"/>
      <c r="L3" s="746"/>
      <c r="M3" s="722"/>
      <c r="N3" s="827" t="s">
        <v>88</v>
      </c>
      <c r="O3" s="827"/>
      <c r="P3" s="827"/>
      <c r="Q3" s="500"/>
      <c r="Y3" s="726"/>
      <c r="Z3" s="726"/>
      <c r="AA3" s="726"/>
      <c r="AB3" s="726"/>
      <c r="AC3" s="726"/>
    </row>
    <row r="4" spans="1:17" ht="18.75" customHeight="1">
      <c r="A4" s="496"/>
      <c r="B4" s="496"/>
      <c r="C4" s="496"/>
      <c r="D4" s="496"/>
      <c r="E4" s="496"/>
      <c r="F4" s="496"/>
      <c r="G4" s="496"/>
      <c r="H4" s="498"/>
      <c r="N4" s="501" t="s">
        <v>162</v>
      </c>
      <c r="O4" s="499"/>
      <c r="P4" s="499"/>
      <c r="Q4" s="721"/>
    </row>
    <row r="5" spans="1:17" ht="18.75" customHeight="1">
      <c r="A5" s="496"/>
      <c r="B5" s="496"/>
      <c r="C5" s="496"/>
      <c r="D5" s="496"/>
      <c r="E5" s="496"/>
      <c r="F5" s="496"/>
      <c r="G5" s="496"/>
      <c r="H5" s="502"/>
      <c r="N5" s="503" t="s">
        <v>334</v>
      </c>
      <c r="O5" s="504"/>
      <c r="P5" s="504"/>
      <c r="Q5" s="721"/>
    </row>
    <row r="6" spans="1:17" ht="409.5" customHeight="1" hidden="1">
      <c r="A6" s="496"/>
      <c r="B6" s="496"/>
      <c r="C6" s="496"/>
      <c r="D6" s="496"/>
      <c r="E6" s="496"/>
      <c r="F6" s="496"/>
      <c r="G6" s="496"/>
      <c r="H6" s="502"/>
      <c r="I6" s="502"/>
      <c r="J6" s="502"/>
      <c r="K6" s="502"/>
      <c r="L6" s="747"/>
      <c r="M6" s="502"/>
      <c r="N6" s="721"/>
      <c r="O6" s="721"/>
      <c r="P6" s="721"/>
      <c r="Q6" s="721"/>
    </row>
    <row r="7" spans="1:17" ht="409.5" customHeight="1" hidden="1">
      <c r="A7" s="496"/>
      <c r="B7" s="496"/>
      <c r="C7" s="496"/>
      <c r="D7" s="496"/>
      <c r="E7" s="496"/>
      <c r="F7" s="496"/>
      <c r="G7" s="496"/>
      <c r="H7" s="502"/>
      <c r="I7" s="502"/>
      <c r="J7" s="502"/>
      <c r="K7" s="502"/>
      <c r="L7" s="747"/>
      <c r="M7" s="502"/>
      <c r="N7" s="721"/>
      <c r="O7" s="721"/>
      <c r="P7" s="721"/>
      <c r="Q7" s="721"/>
    </row>
    <row r="8" spans="1:17" ht="64.5" customHeight="1">
      <c r="A8" s="496"/>
      <c r="B8" s="496"/>
      <c r="C8" s="496"/>
      <c r="D8" s="496"/>
      <c r="E8" s="496"/>
      <c r="F8" s="496"/>
      <c r="G8" s="496"/>
      <c r="H8" s="864" t="s">
        <v>329</v>
      </c>
      <c r="I8" s="864"/>
      <c r="J8" s="864"/>
      <c r="K8" s="864"/>
      <c r="L8" s="865"/>
      <c r="M8" s="865"/>
      <c r="N8" s="865"/>
      <c r="O8" s="865"/>
      <c r="P8" s="865"/>
      <c r="Q8" s="721"/>
    </row>
    <row r="9" spans="1:29" s="723" customFormat="1" ht="14.25" customHeight="1" hidden="1">
      <c r="A9" s="496"/>
      <c r="B9" s="496"/>
      <c r="C9" s="496"/>
      <c r="D9" s="496"/>
      <c r="E9" s="496"/>
      <c r="F9" s="496"/>
      <c r="G9" s="496"/>
      <c r="H9" s="502"/>
      <c r="I9" s="502"/>
      <c r="J9" s="502"/>
      <c r="K9" s="502"/>
      <c r="L9" s="747"/>
      <c r="M9" s="502"/>
      <c r="N9" s="505"/>
      <c r="O9" s="507"/>
      <c r="P9" s="508"/>
      <c r="Q9" s="724"/>
      <c r="Y9" s="726"/>
      <c r="Z9" s="726"/>
      <c r="AA9" s="726"/>
      <c r="AB9" s="726"/>
      <c r="AC9" s="726"/>
    </row>
    <row r="10" spans="1:26" ht="18.75" customHeight="1" thickBot="1">
      <c r="A10" s="496"/>
      <c r="B10" s="509"/>
      <c r="C10" s="509"/>
      <c r="D10" s="509"/>
      <c r="E10" s="509"/>
      <c r="F10" s="509"/>
      <c r="G10" s="509"/>
      <c r="H10" s="862" t="s">
        <v>79</v>
      </c>
      <c r="I10" s="863"/>
      <c r="J10" s="863"/>
      <c r="K10" s="863"/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3"/>
      <c r="X10" s="863"/>
      <c r="Y10" s="863"/>
      <c r="Z10" s="863"/>
    </row>
    <row r="11" spans="1:29" s="723" customFormat="1" ht="18.75" customHeight="1" thickBot="1">
      <c r="A11" s="496"/>
      <c r="B11" s="510"/>
      <c r="C11" s="510"/>
      <c r="D11" s="510"/>
      <c r="E11" s="510"/>
      <c r="F11" s="510"/>
      <c r="G11" s="510"/>
      <c r="H11" s="828" t="s">
        <v>61</v>
      </c>
      <c r="I11" s="830" t="s">
        <v>202</v>
      </c>
      <c r="J11" s="830" t="s">
        <v>201</v>
      </c>
      <c r="K11" s="830" t="s">
        <v>266</v>
      </c>
      <c r="L11" s="748"/>
      <c r="M11" s="830" t="s">
        <v>266</v>
      </c>
      <c r="N11" s="859" t="s">
        <v>219</v>
      </c>
      <c r="O11" s="860"/>
      <c r="P11" s="861"/>
      <c r="Q11" s="725"/>
      <c r="R11" s="726"/>
      <c r="S11" s="726"/>
      <c r="T11" s="726"/>
      <c r="Y11" s="726"/>
      <c r="Z11" s="726"/>
      <c r="AA11" s="726"/>
      <c r="AB11" s="726"/>
      <c r="AC11" s="726"/>
    </row>
    <row r="12" spans="1:20" ht="37.5" customHeight="1">
      <c r="A12" s="511"/>
      <c r="B12" s="512"/>
      <c r="C12" s="512"/>
      <c r="D12" s="512"/>
      <c r="E12" s="513"/>
      <c r="F12" s="513"/>
      <c r="G12" s="513" t="s">
        <v>201</v>
      </c>
      <c r="H12" s="829"/>
      <c r="I12" s="857"/>
      <c r="J12" s="857"/>
      <c r="K12" s="858"/>
      <c r="L12" s="749" t="s">
        <v>3</v>
      </c>
      <c r="M12" s="858"/>
      <c r="N12" s="514" t="s">
        <v>163</v>
      </c>
      <c r="O12" s="515" t="s">
        <v>108</v>
      </c>
      <c r="P12" s="514" t="s">
        <v>267</v>
      </c>
      <c r="Q12" s="727"/>
      <c r="R12" s="728"/>
      <c r="S12" s="728"/>
      <c r="T12" s="728"/>
    </row>
    <row r="13" spans="1:29" s="723" customFormat="1" ht="18.75" customHeight="1">
      <c r="A13" s="497"/>
      <c r="B13" s="516"/>
      <c r="C13" s="500"/>
      <c r="D13" s="500"/>
      <c r="E13" s="500"/>
      <c r="F13" s="500"/>
      <c r="G13" s="500"/>
      <c r="H13" s="495">
        <v>1</v>
      </c>
      <c r="I13" s="517">
        <v>2</v>
      </c>
      <c r="J13" s="517">
        <v>3</v>
      </c>
      <c r="K13" s="517">
        <v>4</v>
      </c>
      <c r="L13" s="750"/>
      <c r="M13" s="517"/>
      <c r="N13" s="518"/>
      <c r="O13" s="518"/>
      <c r="P13" s="518"/>
      <c r="Q13" s="725"/>
      <c r="R13" s="726"/>
      <c r="S13" s="726"/>
      <c r="T13" s="726"/>
      <c r="Y13" s="726"/>
      <c r="Z13" s="726"/>
      <c r="AA13" s="726"/>
      <c r="AB13" s="726"/>
      <c r="AC13" s="726"/>
    </row>
    <row r="14" spans="1:29" s="530" customFormat="1" ht="47.25" customHeight="1">
      <c r="A14" s="519"/>
      <c r="B14" s="843" t="s">
        <v>203</v>
      </c>
      <c r="C14" s="826"/>
      <c r="D14" s="826"/>
      <c r="E14" s="826"/>
      <c r="F14" s="826"/>
      <c r="G14" s="520">
        <v>620</v>
      </c>
      <c r="H14" s="521" t="s">
        <v>259</v>
      </c>
      <c r="I14" s="522" t="s">
        <v>221</v>
      </c>
      <c r="J14" s="524"/>
      <c r="K14" s="525">
        <f>K15+K18</f>
        <v>12143</v>
      </c>
      <c r="L14" s="525">
        <f>L15+L18</f>
        <v>0</v>
      </c>
      <c r="M14" s="525">
        <f>M15+M18</f>
        <v>12143</v>
      </c>
      <c r="N14" s="525">
        <f>N15+N18</f>
        <v>5429</v>
      </c>
      <c r="O14" s="526"/>
      <c r="P14" s="525">
        <f>P15+P18</f>
        <v>5429</v>
      </c>
      <c r="Q14" s="527"/>
      <c r="R14" s="527"/>
      <c r="S14" s="528"/>
      <c r="T14" s="529"/>
      <c r="Y14" s="529"/>
      <c r="Z14" s="529"/>
      <c r="AA14" s="529"/>
      <c r="AB14" s="529"/>
      <c r="AC14" s="529"/>
    </row>
    <row r="15" spans="1:29" s="723" customFormat="1" ht="134.25" customHeight="1">
      <c r="A15" s="497"/>
      <c r="B15" s="531"/>
      <c r="C15" s="841" t="s">
        <v>204</v>
      </c>
      <c r="D15" s="842"/>
      <c r="E15" s="842"/>
      <c r="F15" s="842"/>
      <c r="G15" s="532">
        <v>320</v>
      </c>
      <c r="H15" s="306" t="s">
        <v>0</v>
      </c>
      <c r="I15" s="434" t="s">
        <v>309</v>
      </c>
      <c r="J15" s="534"/>
      <c r="K15" s="535">
        <f aca="true" t="shared" si="0" ref="K15:N16">K16</f>
        <v>8500</v>
      </c>
      <c r="L15" s="535">
        <f t="shared" si="0"/>
        <v>0</v>
      </c>
      <c r="M15" s="535">
        <f t="shared" si="0"/>
        <v>8500</v>
      </c>
      <c r="N15" s="535">
        <f t="shared" si="0"/>
        <v>3800</v>
      </c>
      <c r="O15" s="536"/>
      <c r="P15" s="535">
        <f>P16</f>
        <v>3800</v>
      </c>
      <c r="Q15" s="537"/>
      <c r="R15" s="538"/>
      <c r="S15" s="726"/>
      <c r="T15" s="726"/>
      <c r="Y15" s="726"/>
      <c r="Z15" s="726"/>
      <c r="AA15" s="726"/>
      <c r="AB15" s="726"/>
      <c r="AC15" s="726"/>
    </row>
    <row r="16" spans="1:29" s="723" customFormat="1" ht="30" customHeight="1">
      <c r="A16" s="497"/>
      <c r="B16" s="494"/>
      <c r="C16" s="493"/>
      <c r="D16" s="490"/>
      <c r="E16" s="490"/>
      <c r="F16" s="490"/>
      <c r="G16" s="532"/>
      <c r="H16" s="539" t="s">
        <v>175</v>
      </c>
      <c r="I16" s="434" t="s">
        <v>309</v>
      </c>
      <c r="J16" s="534">
        <v>200</v>
      </c>
      <c r="K16" s="535">
        <f t="shared" si="0"/>
        <v>8500</v>
      </c>
      <c r="L16" s="535">
        <f t="shared" si="0"/>
        <v>0</v>
      </c>
      <c r="M16" s="535">
        <f t="shared" si="0"/>
        <v>8500</v>
      </c>
      <c r="N16" s="535">
        <f t="shared" si="0"/>
        <v>3800</v>
      </c>
      <c r="O16" s="536"/>
      <c r="P16" s="535">
        <f>P17</f>
        <v>3800</v>
      </c>
      <c r="Q16" s="537"/>
      <c r="R16" s="538"/>
      <c r="S16" s="726"/>
      <c r="T16" s="726"/>
      <c r="Y16" s="726"/>
      <c r="Z16" s="726"/>
      <c r="AA16" s="726"/>
      <c r="AB16" s="726"/>
      <c r="AC16" s="726"/>
    </row>
    <row r="17" spans="1:29" s="723" customFormat="1" ht="30" customHeight="1">
      <c r="A17" s="497"/>
      <c r="B17" s="492"/>
      <c r="C17" s="540"/>
      <c r="D17" s="842" t="s">
        <v>205</v>
      </c>
      <c r="E17" s="842"/>
      <c r="F17" s="842"/>
      <c r="G17" s="532">
        <v>620</v>
      </c>
      <c r="H17" s="541" t="s">
        <v>176</v>
      </c>
      <c r="I17" s="434" t="s">
        <v>309</v>
      </c>
      <c r="J17" s="534">
        <v>240</v>
      </c>
      <c r="K17" s="535">
        <v>8500</v>
      </c>
      <c r="L17" s="535">
        <v>0</v>
      </c>
      <c r="M17" s="535">
        <v>8500</v>
      </c>
      <c r="N17" s="535">
        <v>3800</v>
      </c>
      <c r="O17" s="536"/>
      <c r="P17" s="535">
        <v>3800</v>
      </c>
      <c r="Q17" s="537"/>
      <c r="R17" s="538"/>
      <c r="S17" s="726"/>
      <c r="T17" s="726"/>
      <c r="Y17" s="726"/>
      <c r="Z17" s="726"/>
      <c r="AA17" s="726"/>
      <c r="AB17" s="726"/>
      <c r="AC17" s="726"/>
    </row>
    <row r="18" spans="1:29" s="723" customFormat="1" ht="105.75" customHeight="1">
      <c r="A18" s="497"/>
      <c r="B18" s="841">
        <v>600</v>
      </c>
      <c r="C18" s="841"/>
      <c r="D18" s="841"/>
      <c r="E18" s="841"/>
      <c r="F18" s="841"/>
      <c r="G18" s="532">
        <v>620</v>
      </c>
      <c r="H18" s="533" t="s">
        <v>260</v>
      </c>
      <c r="I18" s="542" t="s">
        <v>192</v>
      </c>
      <c r="J18" s="543"/>
      <c r="K18" s="535">
        <f aca="true" t="shared" si="1" ref="K18:N19">K19</f>
        <v>3643</v>
      </c>
      <c r="L18" s="535">
        <f t="shared" si="1"/>
        <v>0</v>
      </c>
      <c r="M18" s="535">
        <f t="shared" si="1"/>
        <v>3643</v>
      </c>
      <c r="N18" s="535">
        <f t="shared" si="1"/>
        <v>1629</v>
      </c>
      <c r="O18" s="536"/>
      <c r="P18" s="535">
        <f>P19</f>
        <v>1629</v>
      </c>
      <c r="Q18" s="537"/>
      <c r="R18" s="538"/>
      <c r="S18" s="726"/>
      <c r="T18" s="726"/>
      <c r="Y18" s="726"/>
      <c r="Z18" s="726"/>
      <c r="AA18" s="726"/>
      <c r="AB18" s="726"/>
      <c r="AC18" s="726"/>
    </row>
    <row r="19" spans="1:29" s="723" customFormat="1" ht="27.75" customHeight="1">
      <c r="A19" s="497"/>
      <c r="B19" s="531"/>
      <c r="C19" s="544"/>
      <c r="D19" s="544"/>
      <c r="E19" s="545">
        <v>600</v>
      </c>
      <c r="F19" s="545">
        <v>610</v>
      </c>
      <c r="G19" s="532">
        <v>610</v>
      </c>
      <c r="H19" s="539" t="s">
        <v>175</v>
      </c>
      <c r="I19" s="542" t="s">
        <v>192</v>
      </c>
      <c r="J19" s="534">
        <v>200</v>
      </c>
      <c r="K19" s="535">
        <f t="shared" si="1"/>
        <v>3643</v>
      </c>
      <c r="L19" s="535">
        <f t="shared" si="1"/>
        <v>0</v>
      </c>
      <c r="M19" s="535">
        <f t="shared" si="1"/>
        <v>3643</v>
      </c>
      <c r="N19" s="535">
        <f t="shared" si="1"/>
        <v>1629</v>
      </c>
      <c r="O19" s="536"/>
      <c r="P19" s="535">
        <f>P20</f>
        <v>1629</v>
      </c>
      <c r="Q19" s="537"/>
      <c r="R19" s="538"/>
      <c r="S19" s="726"/>
      <c r="T19" s="726"/>
      <c r="Y19" s="726"/>
      <c r="Z19" s="726"/>
      <c r="AA19" s="726"/>
      <c r="AB19" s="726"/>
      <c r="AC19" s="726"/>
    </row>
    <row r="20" spans="1:29" s="723" customFormat="1" ht="31.5" customHeight="1">
      <c r="A20" s="497"/>
      <c r="B20" s="491"/>
      <c r="C20" s="523"/>
      <c r="D20" s="490"/>
      <c r="E20" s="546">
        <v>600</v>
      </c>
      <c r="F20" s="546">
        <v>620</v>
      </c>
      <c r="G20" s="532">
        <v>620</v>
      </c>
      <c r="H20" s="541" t="s">
        <v>176</v>
      </c>
      <c r="I20" s="542" t="s">
        <v>192</v>
      </c>
      <c r="J20" s="534">
        <v>240</v>
      </c>
      <c r="K20" s="535">
        <v>3643</v>
      </c>
      <c r="L20" s="535">
        <v>0</v>
      </c>
      <c r="M20" s="535">
        <v>3643</v>
      </c>
      <c r="N20" s="535">
        <v>1629</v>
      </c>
      <c r="O20" s="536"/>
      <c r="P20" s="535">
        <v>1629</v>
      </c>
      <c r="Q20" s="537"/>
      <c r="R20" s="538"/>
      <c r="S20" s="726"/>
      <c r="T20" s="726"/>
      <c r="Y20" s="726"/>
      <c r="Z20" s="726"/>
      <c r="AA20" s="726"/>
      <c r="AB20" s="726"/>
      <c r="AC20" s="726"/>
    </row>
    <row r="21" spans="1:29" s="530" customFormat="1" ht="35.25" customHeight="1">
      <c r="A21" s="519"/>
      <c r="B21" s="506"/>
      <c r="C21" s="506"/>
      <c r="D21" s="826" t="s">
        <v>206</v>
      </c>
      <c r="E21" s="826"/>
      <c r="F21" s="826"/>
      <c r="G21" s="520">
        <v>620</v>
      </c>
      <c r="H21" s="547" t="s">
        <v>237</v>
      </c>
      <c r="I21" s="522" t="s">
        <v>222</v>
      </c>
      <c r="J21" s="522"/>
      <c r="K21" s="525">
        <f>K24+K27</f>
        <v>2630000</v>
      </c>
      <c r="L21" s="525">
        <f>L24+L27</f>
        <v>0</v>
      </c>
      <c r="M21" s="525">
        <f>M24+M27</f>
        <v>2630000</v>
      </c>
      <c r="N21" s="525">
        <f>N24+N27</f>
        <v>2762000</v>
      </c>
      <c r="O21" s="526"/>
      <c r="P21" s="525">
        <f>P24+P27</f>
        <v>2900000</v>
      </c>
      <c r="Q21" s="548"/>
      <c r="R21" s="529"/>
      <c r="S21" s="529"/>
      <c r="T21" s="529"/>
      <c r="Y21" s="529"/>
      <c r="Z21" s="529"/>
      <c r="AA21" s="529"/>
      <c r="AB21" s="529"/>
      <c r="AC21" s="529"/>
    </row>
    <row r="22" spans="1:17" ht="51" customHeight="1">
      <c r="A22" s="497"/>
      <c r="B22" s="841">
        <v>600</v>
      </c>
      <c r="C22" s="841"/>
      <c r="D22" s="841"/>
      <c r="E22" s="841"/>
      <c r="F22" s="841"/>
      <c r="G22" s="532">
        <v>620</v>
      </c>
      <c r="H22" s="426" t="s">
        <v>331</v>
      </c>
      <c r="I22" s="542" t="s">
        <v>193</v>
      </c>
      <c r="J22" s="534"/>
      <c r="K22" s="535">
        <f aca="true" t="shared" si="2" ref="K22:N23">K23</f>
        <v>2630000</v>
      </c>
      <c r="L22" s="535">
        <f t="shared" si="2"/>
        <v>0</v>
      </c>
      <c r="M22" s="535">
        <f t="shared" si="2"/>
        <v>2630000</v>
      </c>
      <c r="N22" s="535">
        <f t="shared" si="2"/>
        <v>2762000</v>
      </c>
      <c r="O22" s="536"/>
      <c r="P22" s="535">
        <f>P23</f>
        <v>2900000</v>
      </c>
      <c r="Q22" s="721"/>
    </row>
    <row r="23" spans="1:17" ht="26.25" customHeight="1">
      <c r="A23" s="497"/>
      <c r="B23" s="531"/>
      <c r="C23" s="544"/>
      <c r="D23" s="544"/>
      <c r="E23" s="545">
        <v>600</v>
      </c>
      <c r="F23" s="545">
        <v>610</v>
      </c>
      <c r="G23" s="532">
        <v>610</v>
      </c>
      <c r="H23" s="539" t="s">
        <v>175</v>
      </c>
      <c r="I23" s="542" t="s">
        <v>193</v>
      </c>
      <c r="J23" s="534">
        <v>200</v>
      </c>
      <c r="K23" s="535">
        <f t="shared" si="2"/>
        <v>2630000</v>
      </c>
      <c r="L23" s="535">
        <f t="shared" si="2"/>
        <v>0</v>
      </c>
      <c r="M23" s="535">
        <f t="shared" si="2"/>
        <v>2630000</v>
      </c>
      <c r="N23" s="535">
        <f t="shared" si="2"/>
        <v>2762000</v>
      </c>
      <c r="O23" s="536"/>
      <c r="P23" s="535">
        <f>P24</f>
        <v>2900000</v>
      </c>
      <c r="Q23" s="721"/>
    </row>
    <row r="24" spans="1:17" ht="27" customHeight="1">
      <c r="A24" s="497"/>
      <c r="B24" s="491"/>
      <c r="C24" s="523"/>
      <c r="D24" s="490"/>
      <c r="E24" s="546">
        <v>600</v>
      </c>
      <c r="F24" s="546">
        <v>620</v>
      </c>
      <c r="G24" s="532">
        <v>620</v>
      </c>
      <c r="H24" s="541" t="s">
        <v>176</v>
      </c>
      <c r="I24" s="542" t="s">
        <v>193</v>
      </c>
      <c r="J24" s="534">
        <v>240</v>
      </c>
      <c r="K24" s="535">
        <f>1634700+995300</f>
        <v>2630000</v>
      </c>
      <c r="L24" s="535">
        <v>0</v>
      </c>
      <c r="M24" s="535">
        <f>1634700+995300</f>
        <v>2630000</v>
      </c>
      <c r="N24" s="535">
        <f>1766700+995300</f>
        <v>2762000</v>
      </c>
      <c r="O24" s="536"/>
      <c r="P24" s="535">
        <f>1904700+995300</f>
        <v>2900000</v>
      </c>
      <c r="Q24" s="721"/>
    </row>
    <row r="25" spans="1:17" ht="0.75" customHeight="1">
      <c r="A25" s="497"/>
      <c r="B25" s="492"/>
      <c r="C25" s="490"/>
      <c r="D25" s="842" t="s">
        <v>207</v>
      </c>
      <c r="E25" s="842"/>
      <c r="F25" s="842"/>
      <c r="G25" s="532">
        <v>610</v>
      </c>
      <c r="H25" s="533" t="s">
        <v>261</v>
      </c>
      <c r="I25" s="542" t="s">
        <v>194</v>
      </c>
      <c r="J25" s="534"/>
      <c r="K25" s="535">
        <f>K27</f>
        <v>0</v>
      </c>
      <c r="L25" s="535">
        <f>L27</f>
        <v>0</v>
      </c>
      <c r="M25" s="535">
        <f>M27</f>
        <v>0</v>
      </c>
      <c r="N25" s="535">
        <f>N27</f>
        <v>0</v>
      </c>
      <c r="O25" s="536"/>
      <c r="P25" s="535">
        <f>P27</f>
        <v>0</v>
      </c>
      <c r="Q25" s="721"/>
    </row>
    <row r="26" spans="1:17" ht="78.75" customHeight="1" hidden="1">
      <c r="A26" s="497"/>
      <c r="B26" s="841">
        <v>600</v>
      </c>
      <c r="C26" s="841"/>
      <c r="D26" s="841"/>
      <c r="E26" s="841"/>
      <c r="F26" s="841"/>
      <c r="G26" s="532">
        <v>610</v>
      </c>
      <c r="H26" s="549" t="s">
        <v>238</v>
      </c>
      <c r="I26" s="542" t="s">
        <v>194</v>
      </c>
      <c r="J26" s="534"/>
      <c r="K26" s="535">
        <v>1137800</v>
      </c>
      <c r="L26" s="535">
        <v>1137800</v>
      </c>
      <c r="M26" s="535">
        <v>1137800</v>
      </c>
      <c r="N26" s="535">
        <v>1137800</v>
      </c>
      <c r="O26" s="536"/>
      <c r="P26" s="535">
        <v>1137800</v>
      </c>
      <c r="Q26" s="721"/>
    </row>
    <row r="27" spans="1:17" ht="33" customHeight="1" hidden="1">
      <c r="A27" s="497"/>
      <c r="B27" s="531"/>
      <c r="C27" s="544"/>
      <c r="D27" s="540"/>
      <c r="E27" s="550">
        <v>600</v>
      </c>
      <c r="F27" s="550">
        <v>610</v>
      </c>
      <c r="G27" s="532">
        <v>610</v>
      </c>
      <c r="H27" s="539" t="s">
        <v>175</v>
      </c>
      <c r="I27" s="542" t="s">
        <v>194</v>
      </c>
      <c r="J27" s="534">
        <v>200</v>
      </c>
      <c r="K27" s="535">
        <f>K28</f>
        <v>0</v>
      </c>
      <c r="L27" s="535">
        <f>L28</f>
        <v>0</v>
      </c>
      <c r="M27" s="535">
        <f>M28</f>
        <v>0</v>
      </c>
      <c r="N27" s="535">
        <f>N28</f>
        <v>0</v>
      </c>
      <c r="O27" s="536"/>
      <c r="P27" s="535">
        <f>P28</f>
        <v>0</v>
      </c>
      <c r="Q27" s="721"/>
    </row>
    <row r="28" spans="1:17" ht="27" customHeight="1" hidden="1">
      <c r="A28" s="497"/>
      <c r="B28" s="492"/>
      <c r="C28" s="490"/>
      <c r="D28" s="842" t="s">
        <v>208</v>
      </c>
      <c r="E28" s="842"/>
      <c r="F28" s="842"/>
      <c r="G28" s="532">
        <v>610</v>
      </c>
      <c r="H28" s="541" t="s">
        <v>176</v>
      </c>
      <c r="I28" s="542" t="s">
        <v>194</v>
      </c>
      <c r="J28" s="534">
        <v>240</v>
      </c>
      <c r="K28" s="535"/>
      <c r="L28" s="535"/>
      <c r="M28" s="535"/>
      <c r="N28" s="535"/>
      <c r="O28" s="536"/>
      <c r="P28" s="535"/>
      <c r="Q28" s="721"/>
    </row>
    <row r="29" spans="1:29" s="530" customFormat="1" ht="57.75" customHeight="1" hidden="1">
      <c r="A29" s="519"/>
      <c r="B29" s="843">
        <v>600</v>
      </c>
      <c r="C29" s="843"/>
      <c r="D29" s="843"/>
      <c r="E29" s="843"/>
      <c r="F29" s="843"/>
      <c r="G29" s="520">
        <v>610</v>
      </c>
      <c r="H29" s="551" t="s">
        <v>256</v>
      </c>
      <c r="I29" s="552" t="s">
        <v>190</v>
      </c>
      <c r="J29" s="524"/>
      <c r="K29" s="525">
        <f>K30+K33</f>
        <v>0</v>
      </c>
      <c r="L29" s="525">
        <f>L30+L33</f>
        <v>0</v>
      </c>
      <c r="M29" s="525">
        <f>M30+M33</f>
        <v>0</v>
      </c>
      <c r="N29" s="553"/>
      <c r="O29" s="553"/>
      <c r="P29" s="553"/>
      <c r="Q29" s="554"/>
      <c r="Y29" s="529"/>
      <c r="Z29" s="529"/>
      <c r="AA29" s="529"/>
      <c r="AB29" s="529"/>
      <c r="AC29" s="529"/>
    </row>
    <row r="30" spans="1:17" ht="75" customHeight="1" hidden="1">
      <c r="A30" s="497"/>
      <c r="B30" s="531"/>
      <c r="C30" s="544"/>
      <c r="D30" s="540"/>
      <c r="E30" s="550">
        <v>600</v>
      </c>
      <c r="F30" s="550">
        <v>610</v>
      </c>
      <c r="G30" s="532">
        <v>610</v>
      </c>
      <c r="H30" s="533" t="s">
        <v>257</v>
      </c>
      <c r="I30" s="555" t="s">
        <v>248</v>
      </c>
      <c r="J30" s="534"/>
      <c r="K30" s="535">
        <f>K31</f>
        <v>0</v>
      </c>
      <c r="L30" s="535">
        <f>L31</f>
        <v>0</v>
      </c>
      <c r="M30" s="535">
        <f>M31</f>
        <v>0</v>
      </c>
      <c r="N30" s="556"/>
      <c r="O30" s="556"/>
      <c r="P30" s="556"/>
      <c r="Q30" s="721"/>
    </row>
    <row r="31" spans="1:17" ht="32.25" customHeight="1" hidden="1">
      <c r="A31" s="497"/>
      <c r="B31" s="492"/>
      <c r="C31" s="490"/>
      <c r="D31" s="841" t="s">
        <v>209</v>
      </c>
      <c r="E31" s="841"/>
      <c r="F31" s="841"/>
      <c r="G31" s="532">
        <v>610</v>
      </c>
      <c r="H31" s="539" t="s">
        <v>175</v>
      </c>
      <c r="I31" s="555" t="s">
        <v>248</v>
      </c>
      <c r="J31" s="534">
        <v>200</v>
      </c>
      <c r="K31" s="535">
        <v>0</v>
      </c>
      <c r="L31" s="535">
        <v>0</v>
      </c>
      <c r="M31" s="535">
        <v>0</v>
      </c>
      <c r="N31" s="556"/>
      <c r="O31" s="556"/>
      <c r="P31" s="556"/>
      <c r="Q31" s="721"/>
    </row>
    <row r="32" spans="1:17" ht="37.5" customHeight="1" hidden="1">
      <c r="A32" s="497"/>
      <c r="B32" s="841">
        <v>600</v>
      </c>
      <c r="C32" s="841"/>
      <c r="D32" s="841"/>
      <c r="E32" s="841"/>
      <c r="F32" s="841"/>
      <c r="G32" s="532">
        <v>610</v>
      </c>
      <c r="H32" s="541" t="s">
        <v>176</v>
      </c>
      <c r="I32" s="555" t="s">
        <v>248</v>
      </c>
      <c r="J32" s="534">
        <v>240</v>
      </c>
      <c r="K32" s="535">
        <v>0</v>
      </c>
      <c r="L32" s="535">
        <v>0</v>
      </c>
      <c r="M32" s="535">
        <v>0</v>
      </c>
      <c r="N32" s="556"/>
      <c r="O32" s="556"/>
      <c r="P32" s="556"/>
      <c r="Q32" s="721"/>
    </row>
    <row r="33" spans="1:17" ht="93" customHeight="1" hidden="1">
      <c r="A33" s="497"/>
      <c r="B33" s="531"/>
      <c r="C33" s="544"/>
      <c r="D33" s="540"/>
      <c r="E33" s="550">
        <v>600</v>
      </c>
      <c r="F33" s="550">
        <v>610</v>
      </c>
      <c r="G33" s="532">
        <v>610</v>
      </c>
      <c r="H33" s="557" t="s">
        <v>258</v>
      </c>
      <c r="I33" s="555" t="s">
        <v>191</v>
      </c>
      <c r="J33" s="558"/>
      <c r="K33" s="535">
        <f aca="true" t="shared" si="3" ref="K33:M34">K34</f>
        <v>0</v>
      </c>
      <c r="L33" s="535">
        <f t="shared" si="3"/>
        <v>0</v>
      </c>
      <c r="M33" s="535">
        <f t="shared" si="3"/>
        <v>0</v>
      </c>
      <c r="N33" s="556"/>
      <c r="O33" s="556"/>
      <c r="P33" s="556"/>
      <c r="Q33" s="721"/>
    </row>
    <row r="34" spans="1:17" ht="27.75" customHeight="1" hidden="1">
      <c r="A34" s="497"/>
      <c r="B34" s="492"/>
      <c r="C34" s="490"/>
      <c r="D34" s="841" t="s">
        <v>210</v>
      </c>
      <c r="E34" s="841"/>
      <c r="F34" s="841"/>
      <c r="G34" s="532">
        <v>610</v>
      </c>
      <c r="H34" s="539" t="s">
        <v>175</v>
      </c>
      <c r="I34" s="555" t="s">
        <v>191</v>
      </c>
      <c r="J34" s="558">
        <v>200</v>
      </c>
      <c r="K34" s="535">
        <f t="shared" si="3"/>
        <v>0</v>
      </c>
      <c r="L34" s="535">
        <f t="shared" si="3"/>
        <v>0</v>
      </c>
      <c r="M34" s="535">
        <f t="shared" si="3"/>
        <v>0</v>
      </c>
      <c r="N34" s="556"/>
      <c r="O34" s="556"/>
      <c r="P34" s="556"/>
      <c r="Q34" s="721"/>
    </row>
    <row r="35" spans="1:17" ht="37.5" customHeight="1" hidden="1">
      <c r="A35" s="497"/>
      <c r="B35" s="841">
        <v>600</v>
      </c>
      <c r="C35" s="841"/>
      <c r="D35" s="841"/>
      <c r="E35" s="841"/>
      <c r="F35" s="841"/>
      <c r="G35" s="532">
        <v>610</v>
      </c>
      <c r="H35" s="541" t="s">
        <v>176</v>
      </c>
      <c r="I35" s="555" t="s">
        <v>191</v>
      </c>
      <c r="J35" s="558">
        <v>240</v>
      </c>
      <c r="K35" s="535"/>
      <c r="L35" s="535"/>
      <c r="M35" s="535"/>
      <c r="N35" s="556"/>
      <c r="O35" s="556"/>
      <c r="P35" s="556"/>
      <c r="Q35" s="721"/>
    </row>
    <row r="36" spans="1:29" s="530" customFormat="1" ht="51" customHeight="1">
      <c r="A36" s="519"/>
      <c r="B36" s="559"/>
      <c r="C36" s="559"/>
      <c r="D36" s="560"/>
      <c r="E36" s="561">
        <v>600</v>
      </c>
      <c r="F36" s="561">
        <v>610</v>
      </c>
      <c r="G36" s="520">
        <v>610</v>
      </c>
      <c r="H36" s="562" t="s">
        <v>273</v>
      </c>
      <c r="I36" s="563" t="s">
        <v>170</v>
      </c>
      <c r="J36" s="564"/>
      <c r="K36" s="525">
        <f>K37+K44+K49+K51+K55+K58+K61+K64+K67+K70</f>
        <v>7092870</v>
      </c>
      <c r="L36" s="525">
        <f>L37+L44+L49+L51+L55+L58+L61+L64+L67+L70</f>
        <v>90352.69</v>
      </c>
      <c r="M36" s="525">
        <f>M37+M44+M49+M51+M55+M58+M61+M64+M67+M70</f>
        <v>7183222.69</v>
      </c>
      <c r="N36" s="525">
        <f>N37+N44+N49+N51+N55+N58+N61+N64+N67+N70</f>
        <v>5561528</v>
      </c>
      <c r="O36" s="526"/>
      <c r="P36" s="525">
        <f>P37+P44+P49+P51+P55+P58+P61+P64+P67+P70</f>
        <v>5329983</v>
      </c>
      <c r="Q36" s="565"/>
      <c r="Y36" s="529"/>
      <c r="Z36" s="529"/>
      <c r="AA36" s="529"/>
      <c r="AB36" s="529"/>
      <c r="AC36" s="529"/>
    </row>
    <row r="37" spans="1:17" ht="70.5" customHeight="1">
      <c r="A37" s="497"/>
      <c r="B37" s="492"/>
      <c r="C37" s="490"/>
      <c r="D37" s="841" t="s">
        <v>211</v>
      </c>
      <c r="E37" s="841"/>
      <c r="F37" s="841"/>
      <c r="G37" s="532">
        <v>610</v>
      </c>
      <c r="H37" s="533" t="s">
        <v>274</v>
      </c>
      <c r="I37" s="566" t="s">
        <v>171</v>
      </c>
      <c r="J37" s="567"/>
      <c r="K37" s="535">
        <f aca="true" t="shared" si="4" ref="K37:N38">K38</f>
        <v>1254402</v>
      </c>
      <c r="L37" s="535">
        <f t="shared" si="4"/>
        <v>0</v>
      </c>
      <c r="M37" s="535">
        <f t="shared" si="4"/>
        <v>1254402</v>
      </c>
      <c r="N37" s="535">
        <f t="shared" si="4"/>
        <v>1254402</v>
      </c>
      <c r="O37" s="536"/>
      <c r="P37" s="535">
        <f>P38</f>
        <v>1254402</v>
      </c>
      <c r="Q37" s="721"/>
    </row>
    <row r="38" spans="1:17" ht="61.5" customHeight="1">
      <c r="A38" s="497"/>
      <c r="B38" s="841">
        <v>600</v>
      </c>
      <c r="C38" s="841"/>
      <c r="D38" s="841"/>
      <c r="E38" s="841"/>
      <c r="F38" s="841"/>
      <c r="G38" s="532">
        <v>610</v>
      </c>
      <c r="H38" s="539" t="s">
        <v>172</v>
      </c>
      <c r="I38" s="566" t="s">
        <v>171</v>
      </c>
      <c r="J38" s="567">
        <v>100</v>
      </c>
      <c r="K38" s="535">
        <f t="shared" si="4"/>
        <v>1254402</v>
      </c>
      <c r="L38" s="535">
        <f t="shared" si="4"/>
        <v>0</v>
      </c>
      <c r="M38" s="535">
        <f t="shared" si="4"/>
        <v>1254402</v>
      </c>
      <c r="N38" s="535">
        <f t="shared" si="4"/>
        <v>1254402</v>
      </c>
      <c r="O38" s="536"/>
      <c r="P38" s="535">
        <f>P39</f>
        <v>1254402</v>
      </c>
      <c r="Q38" s="721"/>
    </row>
    <row r="39" spans="1:17" ht="30.75" customHeight="1">
      <c r="A39" s="497"/>
      <c r="B39" s="531"/>
      <c r="C39" s="544"/>
      <c r="D39" s="540"/>
      <c r="E39" s="550">
        <v>600</v>
      </c>
      <c r="F39" s="550">
        <v>610</v>
      </c>
      <c r="G39" s="532">
        <v>610</v>
      </c>
      <c r="H39" s="541" t="s">
        <v>173</v>
      </c>
      <c r="I39" s="566" t="s">
        <v>171</v>
      </c>
      <c r="J39" s="567">
        <v>120</v>
      </c>
      <c r="K39" s="535">
        <v>1254402</v>
      </c>
      <c r="L39" s="535">
        <v>0</v>
      </c>
      <c r="M39" s="535">
        <v>1254402</v>
      </c>
      <c r="N39" s="535">
        <v>1254402</v>
      </c>
      <c r="O39" s="536"/>
      <c r="P39" s="535">
        <v>1254402</v>
      </c>
      <c r="Q39" s="721"/>
    </row>
    <row r="40" spans="1:29" s="723" customFormat="1" ht="39" customHeight="1" hidden="1">
      <c r="A40" s="497"/>
      <c r="B40" s="492"/>
      <c r="C40" s="490"/>
      <c r="D40" s="842" t="s">
        <v>212</v>
      </c>
      <c r="E40" s="842"/>
      <c r="F40" s="842"/>
      <c r="G40" s="532">
        <v>320</v>
      </c>
      <c r="H40" s="568" t="s">
        <v>102</v>
      </c>
      <c r="I40" s="569"/>
      <c r="J40" s="570"/>
      <c r="K40" s="571">
        <f>K41</f>
        <v>0</v>
      </c>
      <c r="L40" s="571">
        <f>L41</f>
        <v>0</v>
      </c>
      <c r="M40" s="571">
        <f>M41</f>
        <v>0</v>
      </c>
      <c r="N40" s="571">
        <f>N41</f>
        <v>0</v>
      </c>
      <c r="O40" s="571"/>
      <c r="P40" s="571">
        <f>P41</f>
        <v>0</v>
      </c>
      <c r="Q40" s="572"/>
      <c r="R40" s="572"/>
      <c r="S40" s="573"/>
      <c r="T40" s="574"/>
      <c r="U40" s="574"/>
      <c r="V40" s="575"/>
      <c r="Y40" s="726"/>
      <c r="Z40" s="726"/>
      <c r="AA40" s="726"/>
      <c r="AB40" s="726"/>
      <c r="AC40" s="726"/>
    </row>
    <row r="41" spans="1:17" ht="48" customHeight="1" hidden="1">
      <c r="A41" s="497"/>
      <c r="B41" s="841"/>
      <c r="C41" s="841"/>
      <c r="D41" s="841"/>
      <c r="E41" s="841"/>
      <c r="F41" s="841"/>
      <c r="G41" s="532"/>
      <c r="H41" s="576"/>
      <c r="I41" s="566"/>
      <c r="J41" s="577"/>
      <c r="K41" s="578"/>
      <c r="L41" s="578"/>
      <c r="M41" s="578"/>
      <c r="N41" s="578"/>
      <c r="O41" s="578"/>
      <c r="P41" s="578"/>
      <c r="Q41" s="721"/>
    </row>
    <row r="42" spans="1:17" ht="66.75" customHeight="1">
      <c r="A42" s="497"/>
      <c r="B42" s="531"/>
      <c r="C42" s="540"/>
      <c r="D42" s="540"/>
      <c r="E42" s="550">
        <v>300</v>
      </c>
      <c r="F42" s="550">
        <v>320</v>
      </c>
      <c r="G42" s="532">
        <v>320</v>
      </c>
      <c r="H42" s="579" t="s">
        <v>332</v>
      </c>
      <c r="I42" s="566" t="s">
        <v>174</v>
      </c>
      <c r="J42" s="577"/>
      <c r="K42" s="578">
        <f aca="true" t="shared" si="5" ref="K42:M43">K43</f>
        <v>5000</v>
      </c>
      <c r="L42" s="578">
        <f t="shared" si="5"/>
        <v>0</v>
      </c>
      <c r="M42" s="578">
        <f t="shared" si="5"/>
        <v>5000</v>
      </c>
      <c r="N42" s="578">
        <v>5000</v>
      </c>
      <c r="O42" s="578"/>
      <c r="P42" s="578">
        <v>5000</v>
      </c>
      <c r="Q42" s="721"/>
    </row>
    <row r="43" spans="1:17" ht="31.5" customHeight="1">
      <c r="A43" s="497"/>
      <c r="B43" s="491"/>
      <c r="C43" s="841" t="s">
        <v>213</v>
      </c>
      <c r="D43" s="842"/>
      <c r="E43" s="842"/>
      <c r="F43" s="842"/>
      <c r="G43" s="532">
        <v>620</v>
      </c>
      <c r="H43" s="576" t="s">
        <v>175</v>
      </c>
      <c r="I43" s="566" t="s">
        <v>174</v>
      </c>
      <c r="J43" s="577">
        <v>200</v>
      </c>
      <c r="K43" s="578">
        <f t="shared" si="5"/>
        <v>5000</v>
      </c>
      <c r="L43" s="578">
        <f t="shared" si="5"/>
        <v>0</v>
      </c>
      <c r="M43" s="578">
        <f t="shared" si="5"/>
        <v>5000</v>
      </c>
      <c r="N43" s="578">
        <v>5000</v>
      </c>
      <c r="O43" s="578"/>
      <c r="P43" s="578">
        <v>5000</v>
      </c>
      <c r="Q43" s="721"/>
    </row>
    <row r="44" spans="1:17" ht="30" customHeight="1">
      <c r="A44" s="497"/>
      <c r="B44" s="492"/>
      <c r="C44" s="540"/>
      <c r="D44" s="842" t="s">
        <v>214</v>
      </c>
      <c r="E44" s="842"/>
      <c r="F44" s="842"/>
      <c r="G44" s="532">
        <v>620</v>
      </c>
      <c r="H44" s="541" t="s">
        <v>176</v>
      </c>
      <c r="I44" s="566" t="s">
        <v>174</v>
      </c>
      <c r="J44" s="577">
        <v>240</v>
      </c>
      <c r="K44" s="578">
        <v>5000</v>
      </c>
      <c r="L44" s="578">
        <v>0</v>
      </c>
      <c r="M44" s="578">
        <v>5000</v>
      </c>
      <c r="N44" s="578">
        <v>5000</v>
      </c>
      <c r="O44" s="578"/>
      <c r="P44" s="578">
        <v>5000</v>
      </c>
      <c r="Q44" s="721"/>
    </row>
    <row r="45" spans="1:17" ht="36.75" customHeight="1" hidden="1">
      <c r="A45" s="497"/>
      <c r="B45" s="841">
        <v>600</v>
      </c>
      <c r="C45" s="841"/>
      <c r="D45" s="841"/>
      <c r="E45" s="841"/>
      <c r="F45" s="841"/>
      <c r="G45" s="532">
        <v>620</v>
      </c>
      <c r="H45" s="562" t="s">
        <v>103</v>
      </c>
      <c r="I45" s="563"/>
      <c r="J45" s="564"/>
      <c r="K45" s="525">
        <f>K47+K58+K53</f>
        <v>5544168</v>
      </c>
      <c r="L45" s="525">
        <f>L47+L58+L53</f>
        <v>90352.69</v>
      </c>
      <c r="M45" s="525">
        <f>M47+M58+M53</f>
        <v>5634520.6899999995</v>
      </c>
      <c r="N45" s="525">
        <f>N47+N58+N53</f>
        <v>4012826</v>
      </c>
      <c r="O45" s="526"/>
      <c r="P45" s="525">
        <f>P47+P58+P53</f>
        <v>3781281</v>
      </c>
      <c r="Q45" s="721"/>
    </row>
    <row r="46" spans="1:17" ht="18" customHeight="1" hidden="1">
      <c r="A46" s="497"/>
      <c r="B46" s="531"/>
      <c r="C46" s="544"/>
      <c r="D46" s="544"/>
      <c r="E46" s="545">
        <v>600</v>
      </c>
      <c r="F46" s="545">
        <v>610</v>
      </c>
      <c r="G46" s="532">
        <v>610</v>
      </c>
      <c r="H46" s="576" t="s">
        <v>169</v>
      </c>
      <c r="I46" s="566" t="s">
        <v>170</v>
      </c>
      <c r="J46" s="567"/>
      <c r="K46" s="535">
        <f aca="true" t="shared" si="6" ref="K46:P46">K47+K53+K58</f>
        <v>5544168</v>
      </c>
      <c r="L46" s="535">
        <f t="shared" si="6"/>
        <v>90352.69</v>
      </c>
      <c r="M46" s="535">
        <f t="shared" si="6"/>
        <v>5634520.6899999995</v>
      </c>
      <c r="N46" s="535">
        <f t="shared" si="6"/>
        <v>4012826</v>
      </c>
      <c r="O46" s="535">
        <f t="shared" si="6"/>
        <v>0</v>
      </c>
      <c r="P46" s="535">
        <f t="shared" si="6"/>
        <v>3781281</v>
      </c>
      <c r="Q46" s="721"/>
    </row>
    <row r="47" spans="1:17" ht="72.75" customHeight="1">
      <c r="A47" s="497"/>
      <c r="B47" s="491"/>
      <c r="C47" s="490"/>
      <c r="D47" s="490"/>
      <c r="E47" s="546">
        <v>600</v>
      </c>
      <c r="F47" s="546">
        <v>620</v>
      </c>
      <c r="G47" s="532">
        <v>620</v>
      </c>
      <c r="H47" s="576" t="s">
        <v>275</v>
      </c>
      <c r="I47" s="566" t="s">
        <v>177</v>
      </c>
      <c r="J47" s="567"/>
      <c r="K47" s="535">
        <f>K48+K50</f>
        <v>3915968</v>
      </c>
      <c r="L47" s="535">
        <f>L48+L50</f>
        <v>40352.69</v>
      </c>
      <c r="M47" s="535">
        <f>M48+M50</f>
        <v>3956320.69</v>
      </c>
      <c r="N47" s="535">
        <f>N48+N50</f>
        <v>3962826</v>
      </c>
      <c r="O47" s="536"/>
      <c r="P47" s="535">
        <f>P48+P50</f>
        <v>3761281</v>
      </c>
      <c r="Q47" s="721"/>
    </row>
    <row r="48" spans="1:17" ht="58.5" customHeight="1">
      <c r="A48" s="497"/>
      <c r="B48" s="491"/>
      <c r="C48" s="841" t="s">
        <v>215</v>
      </c>
      <c r="D48" s="842"/>
      <c r="E48" s="842"/>
      <c r="F48" s="842"/>
      <c r="G48" s="532">
        <v>240</v>
      </c>
      <c r="H48" s="539" t="s">
        <v>172</v>
      </c>
      <c r="I48" s="566" t="s">
        <v>177</v>
      </c>
      <c r="J48" s="567">
        <v>100</v>
      </c>
      <c r="K48" s="535">
        <f>K49</f>
        <v>3785968</v>
      </c>
      <c r="L48" s="535">
        <f>L49</f>
        <v>-500</v>
      </c>
      <c r="M48" s="535">
        <f>K48+L48</f>
        <v>3785468</v>
      </c>
      <c r="N48" s="535">
        <f>N49</f>
        <v>3792826</v>
      </c>
      <c r="O48" s="536"/>
      <c r="P48" s="535">
        <f>P49</f>
        <v>3727256</v>
      </c>
      <c r="Q48" s="721"/>
    </row>
    <row r="49" spans="1:17" ht="27" customHeight="1">
      <c r="A49" s="497"/>
      <c r="B49" s="492"/>
      <c r="C49" s="540"/>
      <c r="D49" s="842" t="s">
        <v>216</v>
      </c>
      <c r="E49" s="842"/>
      <c r="F49" s="842"/>
      <c r="G49" s="532">
        <v>240</v>
      </c>
      <c r="H49" s="541" t="s">
        <v>173</v>
      </c>
      <c r="I49" s="566" t="s">
        <v>177</v>
      </c>
      <c r="J49" s="567">
        <v>120</v>
      </c>
      <c r="K49" s="535">
        <f>3697257+88711</f>
        <v>3785968</v>
      </c>
      <c r="L49" s="535">
        <v>-500</v>
      </c>
      <c r="M49" s="535">
        <f>K49+L49</f>
        <v>3785468</v>
      </c>
      <c r="N49" s="535">
        <f>3697257+95569</f>
        <v>3792826</v>
      </c>
      <c r="O49" s="536"/>
      <c r="P49" s="535">
        <f>3697257+29999</f>
        <v>3727256</v>
      </c>
      <c r="Q49" s="721"/>
    </row>
    <row r="50" spans="1:17" ht="37.5" customHeight="1">
      <c r="A50" s="497"/>
      <c r="B50" s="841">
        <v>200</v>
      </c>
      <c r="C50" s="841"/>
      <c r="D50" s="841"/>
      <c r="E50" s="841"/>
      <c r="F50" s="841"/>
      <c r="G50" s="532">
        <v>240</v>
      </c>
      <c r="H50" s="576" t="s">
        <v>175</v>
      </c>
      <c r="I50" s="566" t="s">
        <v>177</v>
      </c>
      <c r="J50" s="567">
        <v>200</v>
      </c>
      <c r="K50" s="535">
        <f>K51</f>
        <v>130000</v>
      </c>
      <c r="L50" s="535">
        <f>L51</f>
        <v>40852.69</v>
      </c>
      <c r="M50" s="535">
        <f>M51</f>
        <v>170852.69</v>
      </c>
      <c r="N50" s="535">
        <f>N51</f>
        <v>170000</v>
      </c>
      <c r="O50" s="536"/>
      <c r="P50" s="535">
        <f>P51</f>
        <v>34025</v>
      </c>
      <c r="Q50" s="721"/>
    </row>
    <row r="51" spans="1:26" ht="37.5" customHeight="1">
      <c r="A51" s="497"/>
      <c r="B51" s="531"/>
      <c r="C51" s="540"/>
      <c r="D51" s="540"/>
      <c r="E51" s="550">
        <v>200</v>
      </c>
      <c r="F51" s="550">
        <v>240</v>
      </c>
      <c r="G51" s="532">
        <v>240</v>
      </c>
      <c r="H51" s="541" t="s">
        <v>176</v>
      </c>
      <c r="I51" s="566" t="s">
        <v>177</v>
      </c>
      <c r="J51" s="567">
        <v>240</v>
      </c>
      <c r="K51" s="535">
        <f>130000</f>
        <v>130000</v>
      </c>
      <c r="L51" s="752">
        <v>40852.69</v>
      </c>
      <c r="M51" s="535">
        <f>K51+L51</f>
        <v>170852.69</v>
      </c>
      <c r="N51" s="535">
        <f>170000</f>
        <v>170000</v>
      </c>
      <c r="O51" s="536"/>
      <c r="P51" s="535">
        <f>34025</f>
        <v>34025</v>
      </c>
      <c r="Q51" s="721"/>
      <c r="Z51" s="786"/>
    </row>
    <row r="52" spans="1:17" ht="93" customHeight="1" hidden="1">
      <c r="A52" s="497"/>
      <c r="B52" s="491"/>
      <c r="C52" s="841" t="s">
        <v>217</v>
      </c>
      <c r="D52" s="842"/>
      <c r="E52" s="842"/>
      <c r="F52" s="842"/>
      <c r="G52" s="532">
        <v>620</v>
      </c>
      <c r="H52" s="562"/>
      <c r="I52" s="563"/>
      <c r="J52" s="564"/>
      <c r="K52" s="525"/>
      <c r="L52" s="751"/>
      <c r="M52" s="525"/>
      <c r="N52" s="525"/>
      <c r="O52" s="526"/>
      <c r="P52" s="525"/>
      <c r="Q52" s="721"/>
    </row>
    <row r="53" spans="1:17" ht="53.25" customHeight="1">
      <c r="A53" s="497"/>
      <c r="B53" s="492"/>
      <c r="C53" s="540"/>
      <c r="D53" s="842" t="s">
        <v>218</v>
      </c>
      <c r="E53" s="842"/>
      <c r="F53" s="842"/>
      <c r="G53" s="532">
        <v>620</v>
      </c>
      <c r="H53" s="533" t="s">
        <v>276</v>
      </c>
      <c r="I53" s="580" t="s">
        <v>240</v>
      </c>
      <c r="J53" s="567"/>
      <c r="K53" s="535">
        <f aca="true" t="shared" si="7" ref="K53:N54">K54</f>
        <v>30000</v>
      </c>
      <c r="L53" s="535">
        <f t="shared" si="7"/>
        <v>50000</v>
      </c>
      <c r="M53" s="535">
        <f t="shared" si="7"/>
        <v>80000</v>
      </c>
      <c r="N53" s="535">
        <f t="shared" si="7"/>
        <v>50000</v>
      </c>
      <c r="O53" s="536"/>
      <c r="P53" s="535">
        <f>P54</f>
        <v>20000</v>
      </c>
      <c r="Q53" s="721"/>
    </row>
    <row r="54" spans="1:17" ht="27" customHeight="1">
      <c r="A54" s="497"/>
      <c r="B54" s="841">
        <v>600</v>
      </c>
      <c r="C54" s="841"/>
      <c r="D54" s="841"/>
      <c r="E54" s="841"/>
      <c r="F54" s="841"/>
      <c r="G54" s="532">
        <v>620</v>
      </c>
      <c r="H54" s="576" t="s">
        <v>175</v>
      </c>
      <c r="I54" s="580" t="s">
        <v>240</v>
      </c>
      <c r="J54" s="567">
        <v>200</v>
      </c>
      <c r="K54" s="535">
        <f t="shared" si="7"/>
        <v>30000</v>
      </c>
      <c r="L54" s="535">
        <f t="shared" si="7"/>
        <v>50000</v>
      </c>
      <c r="M54" s="535">
        <f t="shared" si="7"/>
        <v>80000</v>
      </c>
      <c r="N54" s="535">
        <f t="shared" si="7"/>
        <v>50000</v>
      </c>
      <c r="O54" s="536"/>
      <c r="P54" s="535">
        <f>P55</f>
        <v>20000</v>
      </c>
      <c r="Q54" s="721"/>
    </row>
    <row r="55" spans="1:26" ht="33.75" customHeight="1">
      <c r="A55" s="497"/>
      <c r="B55" s="531"/>
      <c r="C55" s="544"/>
      <c r="D55" s="540"/>
      <c r="E55" s="550">
        <v>600</v>
      </c>
      <c r="F55" s="550">
        <v>620</v>
      </c>
      <c r="G55" s="532">
        <v>620</v>
      </c>
      <c r="H55" s="541" t="s">
        <v>176</v>
      </c>
      <c r="I55" s="580" t="s">
        <v>240</v>
      </c>
      <c r="J55" s="567">
        <v>240</v>
      </c>
      <c r="K55" s="535">
        <v>30000</v>
      </c>
      <c r="L55" s="752">
        <v>50000</v>
      </c>
      <c r="M55" s="535">
        <f>K55+L55</f>
        <v>80000</v>
      </c>
      <c r="N55" s="535">
        <v>50000</v>
      </c>
      <c r="O55" s="536"/>
      <c r="P55" s="535">
        <v>20000</v>
      </c>
      <c r="Q55" s="721"/>
      <c r="Z55" s="787"/>
    </row>
    <row r="56" spans="1:17" ht="72" customHeight="1">
      <c r="A56" s="497"/>
      <c r="B56" s="492"/>
      <c r="C56" s="490"/>
      <c r="D56" s="842" t="s">
        <v>29</v>
      </c>
      <c r="E56" s="842"/>
      <c r="F56" s="842"/>
      <c r="G56" s="532">
        <v>610</v>
      </c>
      <c r="H56" s="576" t="s">
        <v>277</v>
      </c>
      <c r="I56" s="566" t="s">
        <v>177</v>
      </c>
      <c r="J56" s="567">
        <v>0</v>
      </c>
      <c r="K56" s="535">
        <f>K58</f>
        <v>1598200</v>
      </c>
      <c r="L56" s="535">
        <f>L58</f>
        <v>0</v>
      </c>
      <c r="M56" s="535">
        <f>M58</f>
        <v>1598200</v>
      </c>
      <c r="N56" s="535">
        <f>N58</f>
        <v>0</v>
      </c>
      <c r="O56" s="536"/>
      <c r="P56" s="535">
        <f>P58</f>
        <v>0</v>
      </c>
      <c r="Q56" s="721"/>
    </row>
    <row r="57" spans="1:17" ht="25.5" customHeight="1">
      <c r="A57" s="497"/>
      <c r="B57" s="492"/>
      <c r="C57" s="490"/>
      <c r="D57" s="490"/>
      <c r="E57" s="490"/>
      <c r="F57" s="490"/>
      <c r="G57" s="532"/>
      <c r="H57" s="576" t="s">
        <v>251</v>
      </c>
      <c r="I57" s="566" t="s">
        <v>177</v>
      </c>
      <c r="J57" s="567">
        <v>500</v>
      </c>
      <c r="K57" s="535">
        <f>K58</f>
        <v>1598200</v>
      </c>
      <c r="L57" s="535">
        <f>L58</f>
        <v>0</v>
      </c>
      <c r="M57" s="535">
        <f>M58</f>
        <v>1598200</v>
      </c>
      <c r="N57" s="535"/>
      <c r="O57" s="536"/>
      <c r="P57" s="535"/>
      <c r="Q57" s="721"/>
    </row>
    <row r="58" spans="1:17" ht="18" customHeight="1">
      <c r="A58" s="497"/>
      <c r="B58" s="841">
        <v>600</v>
      </c>
      <c r="C58" s="841"/>
      <c r="D58" s="841"/>
      <c r="E58" s="841"/>
      <c r="F58" s="841"/>
      <c r="G58" s="532">
        <v>610</v>
      </c>
      <c r="H58" s="576" t="s">
        <v>141</v>
      </c>
      <c r="I58" s="566" t="s">
        <v>177</v>
      </c>
      <c r="J58" s="567">
        <v>540</v>
      </c>
      <c r="K58" s="535">
        <v>1598200</v>
      </c>
      <c r="L58" s="752"/>
      <c r="M58" s="535">
        <f>K58+L58</f>
        <v>1598200</v>
      </c>
      <c r="N58" s="535"/>
      <c r="O58" s="536"/>
      <c r="P58" s="535"/>
      <c r="Q58" s="721"/>
    </row>
    <row r="59" spans="1:17" ht="0" customHeight="1" hidden="1">
      <c r="A59" s="497"/>
      <c r="B59" s="531"/>
      <c r="C59" s="544"/>
      <c r="D59" s="540"/>
      <c r="E59" s="550"/>
      <c r="F59" s="550"/>
      <c r="G59" s="532"/>
      <c r="H59" s="576" t="s">
        <v>178</v>
      </c>
      <c r="I59" s="566" t="s">
        <v>170</v>
      </c>
      <c r="J59" s="567"/>
      <c r="K59" s="535">
        <f>K60</f>
        <v>0</v>
      </c>
      <c r="L59" s="752"/>
      <c r="M59" s="535"/>
      <c r="N59" s="535">
        <f>N60</f>
        <v>0</v>
      </c>
      <c r="O59" s="536"/>
      <c r="P59" s="535">
        <f>P60</f>
        <v>0</v>
      </c>
      <c r="Q59" s="721"/>
    </row>
    <row r="60" spans="1:17" ht="1.5" customHeight="1">
      <c r="A60" s="497"/>
      <c r="B60" s="492"/>
      <c r="C60" s="490"/>
      <c r="D60" s="841" t="s">
        <v>30</v>
      </c>
      <c r="E60" s="841"/>
      <c r="F60" s="841"/>
      <c r="G60" s="532">
        <v>620</v>
      </c>
      <c r="H60" s="576" t="s">
        <v>277</v>
      </c>
      <c r="I60" s="566" t="s">
        <v>177</v>
      </c>
      <c r="J60" s="567">
        <v>100</v>
      </c>
      <c r="K60" s="535"/>
      <c r="L60" s="752"/>
      <c r="M60" s="535"/>
      <c r="N60" s="535"/>
      <c r="O60" s="536"/>
      <c r="P60" s="535"/>
      <c r="Q60" s="721"/>
    </row>
    <row r="61" spans="1:17" ht="30.75" customHeight="1" hidden="1">
      <c r="A61" s="497"/>
      <c r="B61" s="841">
        <v>600</v>
      </c>
      <c r="C61" s="841"/>
      <c r="D61" s="841"/>
      <c r="E61" s="841"/>
      <c r="F61" s="841"/>
      <c r="G61" s="532">
        <v>620</v>
      </c>
      <c r="H61" s="541" t="s">
        <v>173</v>
      </c>
      <c r="I61" s="566" t="s">
        <v>177</v>
      </c>
      <c r="J61" s="567">
        <v>120</v>
      </c>
      <c r="K61" s="535"/>
      <c r="L61" s="752"/>
      <c r="M61" s="535"/>
      <c r="N61" s="535"/>
      <c r="O61" s="536"/>
      <c r="P61" s="535"/>
      <c r="Q61" s="721"/>
    </row>
    <row r="62" spans="1:17" ht="103.5" customHeight="1">
      <c r="A62" s="497"/>
      <c r="B62" s="581"/>
      <c r="C62" s="540"/>
      <c r="D62" s="540"/>
      <c r="E62" s="550"/>
      <c r="F62" s="550"/>
      <c r="G62" s="532"/>
      <c r="H62" s="223" t="s">
        <v>316</v>
      </c>
      <c r="I62" s="566" t="s">
        <v>188</v>
      </c>
      <c r="J62" s="564"/>
      <c r="K62" s="582">
        <f aca="true" t="shared" si="8" ref="K62:P62">K63</f>
        <v>156000</v>
      </c>
      <c r="L62" s="582">
        <f t="shared" si="8"/>
        <v>0</v>
      </c>
      <c r="M62" s="582">
        <f t="shared" si="8"/>
        <v>156000</v>
      </c>
      <c r="N62" s="582">
        <f t="shared" si="8"/>
        <v>156000</v>
      </c>
      <c r="O62" s="582">
        <f t="shared" si="8"/>
        <v>13300</v>
      </c>
      <c r="P62" s="582">
        <f t="shared" si="8"/>
        <v>156000</v>
      </c>
      <c r="Q62" s="721"/>
    </row>
    <row r="63" spans="1:17" ht="62.25" customHeight="1">
      <c r="A63" s="497"/>
      <c r="B63" s="844"/>
      <c r="C63" s="844"/>
      <c r="D63" s="823"/>
      <c r="E63" s="823"/>
      <c r="F63" s="823"/>
      <c r="G63" s="532"/>
      <c r="H63" s="539" t="s">
        <v>172</v>
      </c>
      <c r="I63" s="566" t="s">
        <v>188</v>
      </c>
      <c r="J63" s="567">
        <v>100</v>
      </c>
      <c r="K63" s="535">
        <f>K64</f>
        <v>156000</v>
      </c>
      <c r="L63" s="535">
        <f>L64</f>
        <v>0</v>
      </c>
      <c r="M63" s="535">
        <f>M64</f>
        <v>156000</v>
      </c>
      <c r="N63" s="535">
        <f>N64</f>
        <v>156000</v>
      </c>
      <c r="O63" s="535">
        <f>O66</f>
        <v>13300</v>
      </c>
      <c r="P63" s="535">
        <f>P64</f>
        <v>156000</v>
      </c>
      <c r="Q63" s="721"/>
    </row>
    <row r="64" spans="1:17" ht="27.75" customHeight="1">
      <c r="A64" s="497"/>
      <c r="B64" s="581"/>
      <c r="C64" s="540"/>
      <c r="D64" s="842" t="s">
        <v>31</v>
      </c>
      <c r="E64" s="842"/>
      <c r="F64" s="842"/>
      <c r="G64" s="532">
        <v>620</v>
      </c>
      <c r="H64" s="541" t="s">
        <v>173</v>
      </c>
      <c r="I64" s="566" t="s">
        <v>188</v>
      </c>
      <c r="J64" s="567">
        <v>120</v>
      </c>
      <c r="K64" s="535">
        <v>156000</v>
      </c>
      <c r="L64" s="752"/>
      <c r="M64" s="535">
        <f>K64+L64</f>
        <v>156000</v>
      </c>
      <c r="N64" s="535">
        <v>156000</v>
      </c>
      <c r="O64" s="535"/>
      <c r="P64" s="535">
        <v>156000</v>
      </c>
      <c r="Q64" s="721"/>
    </row>
    <row r="65" spans="1:17" ht="183" customHeight="1">
      <c r="A65" s="497"/>
      <c r="B65" s="841">
        <v>600</v>
      </c>
      <c r="C65" s="841"/>
      <c r="D65" s="841"/>
      <c r="E65" s="841"/>
      <c r="F65" s="841"/>
      <c r="G65" s="532">
        <v>620</v>
      </c>
      <c r="H65" s="713" t="s">
        <v>317</v>
      </c>
      <c r="I65" s="429" t="s">
        <v>318</v>
      </c>
      <c r="J65" s="567"/>
      <c r="K65" s="535">
        <f aca="true" t="shared" si="9" ref="K65:N66">K66</f>
        <v>13300</v>
      </c>
      <c r="L65" s="535">
        <f t="shared" si="9"/>
        <v>0</v>
      </c>
      <c r="M65" s="535">
        <f t="shared" si="9"/>
        <v>13300</v>
      </c>
      <c r="N65" s="535">
        <f t="shared" si="9"/>
        <v>13300</v>
      </c>
      <c r="O65" s="535">
        <f>N65</f>
        <v>13300</v>
      </c>
      <c r="P65" s="535">
        <f>P66</f>
        <v>13300</v>
      </c>
      <c r="Q65" s="721"/>
    </row>
    <row r="66" spans="1:17" ht="27" customHeight="1">
      <c r="A66" s="497"/>
      <c r="B66" s="531"/>
      <c r="C66" s="544"/>
      <c r="D66" s="540"/>
      <c r="E66" s="550">
        <v>600</v>
      </c>
      <c r="F66" s="550">
        <v>620</v>
      </c>
      <c r="G66" s="532">
        <v>620</v>
      </c>
      <c r="H66" s="576" t="s">
        <v>175</v>
      </c>
      <c r="I66" s="429" t="s">
        <v>318</v>
      </c>
      <c r="J66" s="567">
        <v>200</v>
      </c>
      <c r="K66" s="535">
        <f t="shared" si="9"/>
        <v>13300</v>
      </c>
      <c r="L66" s="535">
        <f t="shared" si="9"/>
        <v>0</v>
      </c>
      <c r="M66" s="535">
        <f t="shared" si="9"/>
        <v>13300</v>
      </c>
      <c r="N66" s="535">
        <f t="shared" si="9"/>
        <v>13300</v>
      </c>
      <c r="O66" s="535">
        <f>N66</f>
        <v>13300</v>
      </c>
      <c r="P66" s="535">
        <f>P67</f>
        <v>13300</v>
      </c>
      <c r="Q66" s="721"/>
    </row>
    <row r="67" spans="1:17" ht="27" customHeight="1">
      <c r="A67" s="497"/>
      <c r="B67" s="492"/>
      <c r="C67" s="490"/>
      <c r="D67" s="842" t="s">
        <v>32</v>
      </c>
      <c r="E67" s="842"/>
      <c r="F67" s="842"/>
      <c r="G67" s="532">
        <v>620</v>
      </c>
      <c r="H67" s="541" t="s">
        <v>176</v>
      </c>
      <c r="I67" s="429" t="s">
        <v>318</v>
      </c>
      <c r="J67" s="567">
        <v>240</v>
      </c>
      <c r="K67" s="535">
        <v>13300</v>
      </c>
      <c r="L67" s="752"/>
      <c r="M67" s="535">
        <f>K67+L67</f>
        <v>13300</v>
      </c>
      <c r="N67" s="535">
        <v>13300</v>
      </c>
      <c r="O67" s="535">
        <f>N67</f>
        <v>13300</v>
      </c>
      <c r="P67" s="535">
        <v>13300</v>
      </c>
      <c r="Q67" s="721"/>
    </row>
    <row r="68" spans="1:17" ht="72.75" customHeight="1">
      <c r="A68" s="497"/>
      <c r="B68" s="841">
        <v>600</v>
      </c>
      <c r="C68" s="841"/>
      <c r="D68" s="841"/>
      <c r="E68" s="841"/>
      <c r="F68" s="841"/>
      <c r="G68" s="532">
        <v>620</v>
      </c>
      <c r="H68" s="576" t="s">
        <v>277</v>
      </c>
      <c r="I68" s="566" t="s">
        <v>177</v>
      </c>
      <c r="J68" s="558"/>
      <c r="K68" s="583">
        <f>K70</f>
        <v>120000</v>
      </c>
      <c r="L68" s="583">
        <f>L70</f>
        <v>0</v>
      </c>
      <c r="M68" s="583">
        <f>M70</f>
        <v>120000</v>
      </c>
      <c r="N68" s="583">
        <f>N70</f>
        <v>120000</v>
      </c>
      <c r="O68" s="584"/>
      <c r="P68" s="583">
        <f>P70</f>
        <v>120000</v>
      </c>
      <c r="Q68" s="721"/>
    </row>
    <row r="69" spans="1:17" ht="35.25" customHeight="1">
      <c r="A69" s="497"/>
      <c r="B69" s="493"/>
      <c r="C69" s="493"/>
      <c r="D69" s="493"/>
      <c r="E69" s="493"/>
      <c r="F69" s="493"/>
      <c r="G69" s="532"/>
      <c r="H69" s="585" t="s">
        <v>252</v>
      </c>
      <c r="I69" s="566" t="s">
        <v>177</v>
      </c>
      <c r="J69" s="558">
        <v>300</v>
      </c>
      <c r="K69" s="583">
        <f>K70</f>
        <v>120000</v>
      </c>
      <c r="L69" s="583">
        <f>L70</f>
        <v>0</v>
      </c>
      <c r="M69" s="583">
        <f>M70</f>
        <v>120000</v>
      </c>
      <c r="N69" s="583">
        <f>N70</f>
        <v>120000</v>
      </c>
      <c r="O69" s="584"/>
      <c r="P69" s="583">
        <f>P70</f>
        <v>120000</v>
      </c>
      <c r="Q69" s="721"/>
    </row>
    <row r="70" spans="1:17" ht="27.75" customHeight="1">
      <c r="A70" s="497"/>
      <c r="B70" s="581"/>
      <c r="C70" s="540"/>
      <c r="D70" s="540"/>
      <c r="E70" s="550">
        <v>600</v>
      </c>
      <c r="F70" s="550">
        <v>620</v>
      </c>
      <c r="G70" s="532">
        <v>620</v>
      </c>
      <c r="H70" s="586" t="s">
        <v>253</v>
      </c>
      <c r="I70" s="566" t="s">
        <v>177</v>
      </c>
      <c r="J70" s="558">
        <v>320</v>
      </c>
      <c r="K70" s="583">
        <v>120000</v>
      </c>
      <c r="L70" s="753"/>
      <c r="M70" s="535">
        <f>K70+L70</f>
        <v>120000</v>
      </c>
      <c r="N70" s="583">
        <v>120000</v>
      </c>
      <c r="O70" s="584"/>
      <c r="P70" s="583">
        <v>120000</v>
      </c>
      <c r="Q70" s="721"/>
    </row>
    <row r="71" spans="1:29" s="530" customFormat="1" ht="72" customHeight="1">
      <c r="A71" s="519"/>
      <c r="B71" s="843" t="s">
        <v>33</v>
      </c>
      <c r="C71" s="843"/>
      <c r="D71" s="826"/>
      <c r="E71" s="826"/>
      <c r="F71" s="826"/>
      <c r="G71" s="520">
        <v>320</v>
      </c>
      <c r="H71" s="587" t="s">
        <v>321</v>
      </c>
      <c r="I71" s="552" t="s">
        <v>189</v>
      </c>
      <c r="J71" s="564"/>
      <c r="K71" s="525">
        <f aca="true" t="shared" si="10" ref="K71:N73">K72</f>
        <v>60000</v>
      </c>
      <c r="L71" s="525">
        <f t="shared" si="10"/>
        <v>40000</v>
      </c>
      <c r="M71" s="525">
        <f t="shared" si="10"/>
        <v>100000</v>
      </c>
      <c r="N71" s="525">
        <f t="shared" si="10"/>
        <v>60000</v>
      </c>
      <c r="O71" s="526"/>
      <c r="P71" s="525">
        <f>P72</f>
        <v>30000</v>
      </c>
      <c r="Q71" s="554"/>
      <c r="Y71" s="529"/>
      <c r="Z71" s="529"/>
      <c r="AA71" s="529"/>
      <c r="AB71" s="529"/>
      <c r="AC71" s="529"/>
    </row>
    <row r="72" spans="1:17" ht="49.5" customHeight="1">
      <c r="A72" s="497"/>
      <c r="B72" s="581"/>
      <c r="C72" s="540"/>
      <c r="D72" s="842" t="s">
        <v>34</v>
      </c>
      <c r="E72" s="842"/>
      <c r="F72" s="842"/>
      <c r="G72" s="532">
        <v>320</v>
      </c>
      <c r="H72" s="539" t="s">
        <v>320</v>
      </c>
      <c r="I72" s="555" t="s">
        <v>255</v>
      </c>
      <c r="J72" s="567"/>
      <c r="K72" s="535">
        <f t="shared" si="10"/>
        <v>60000</v>
      </c>
      <c r="L72" s="535">
        <f t="shared" si="10"/>
        <v>40000</v>
      </c>
      <c r="M72" s="535">
        <f t="shared" si="10"/>
        <v>100000</v>
      </c>
      <c r="N72" s="535">
        <f t="shared" si="10"/>
        <v>60000</v>
      </c>
      <c r="O72" s="536"/>
      <c r="P72" s="535">
        <f>P73</f>
        <v>30000</v>
      </c>
      <c r="Q72" s="721"/>
    </row>
    <row r="73" spans="1:17" ht="33" customHeight="1">
      <c r="A73" s="497"/>
      <c r="B73" s="841">
        <v>200</v>
      </c>
      <c r="C73" s="841"/>
      <c r="D73" s="841"/>
      <c r="E73" s="841"/>
      <c r="F73" s="841"/>
      <c r="G73" s="532">
        <v>240</v>
      </c>
      <c r="H73" s="576" t="s">
        <v>175</v>
      </c>
      <c r="I73" s="555" t="s">
        <v>255</v>
      </c>
      <c r="J73" s="567">
        <v>200</v>
      </c>
      <c r="K73" s="535">
        <f t="shared" si="10"/>
        <v>60000</v>
      </c>
      <c r="L73" s="535">
        <f t="shared" si="10"/>
        <v>40000</v>
      </c>
      <c r="M73" s="535">
        <f t="shared" si="10"/>
        <v>100000</v>
      </c>
      <c r="N73" s="535">
        <f t="shared" si="10"/>
        <v>60000</v>
      </c>
      <c r="O73" s="536"/>
      <c r="P73" s="535">
        <f>P74</f>
        <v>30000</v>
      </c>
      <c r="Q73" s="721"/>
    </row>
    <row r="74" spans="1:26" ht="33" customHeight="1">
      <c r="A74" s="497"/>
      <c r="B74" s="581"/>
      <c r="C74" s="540"/>
      <c r="D74" s="540"/>
      <c r="E74" s="550">
        <v>200</v>
      </c>
      <c r="F74" s="550">
        <v>240</v>
      </c>
      <c r="G74" s="532">
        <v>240</v>
      </c>
      <c r="H74" s="541" t="s">
        <v>176</v>
      </c>
      <c r="I74" s="555" t="s">
        <v>255</v>
      </c>
      <c r="J74" s="567">
        <v>240</v>
      </c>
      <c r="K74" s="535">
        <v>60000</v>
      </c>
      <c r="L74" s="752">
        <v>40000</v>
      </c>
      <c r="M74" s="535">
        <f>K74+L74</f>
        <v>100000</v>
      </c>
      <c r="N74" s="535">
        <v>60000</v>
      </c>
      <c r="O74" s="536"/>
      <c r="P74" s="535">
        <v>30000</v>
      </c>
      <c r="Q74" s="721"/>
      <c r="Z74" s="788"/>
    </row>
    <row r="75" spans="1:29" s="530" customFormat="1" ht="45" customHeight="1">
      <c r="A75" s="519"/>
      <c r="B75" s="843">
        <v>300</v>
      </c>
      <c r="C75" s="843"/>
      <c r="D75" s="843"/>
      <c r="E75" s="843"/>
      <c r="F75" s="843"/>
      <c r="G75" s="520">
        <v>320</v>
      </c>
      <c r="H75" s="562" t="s">
        <v>278</v>
      </c>
      <c r="I75" s="588" t="s">
        <v>181</v>
      </c>
      <c r="J75" s="564"/>
      <c r="K75" s="525">
        <f>K78+K80</f>
        <v>80000</v>
      </c>
      <c r="L75" s="525">
        <f>L78+L80</f>
        <v>0</v>
      </c>
      <c r="M75" s="525">
        <f>M78+M80</f>
        <v>80000</v>
      </c>
      <c r="N75" s="525">
        <f>N78+N80</f>
        <v>880518</v>
      </c>
      <c r="O75" s="526"/>
      <c r="P75" s="525">
        <f>P78+P80</f>
        <v>1796750</v>
      </c>
      <c r="Q75" s="554"/>
      <c r="Y75" s="529"/>
      <c r="Z75" s="529"/>
      <c r="AA75" s="529"/>
      <c r="AB75" s="529"/>
      <c r="AC75" s="529"/>
    </row>
    <row r="76" spans="1:17" ht="41.25" customHeight="1">
      <c r="A76" s="497"/>
      <c r="B76" s="531"/>
      <c r="C76" s="544"/>
      <c r="D76" s="544"/>
      <c r="E76" s="545">
        <v>300</v>
      </c>
      <c r="F76" s="545">
        <v>310</v>
      </c>
      <c r="G76" s="532">
        <v>310</v>
      </c>
      <c r="H76" s="533" t="s">
        <v>279</v>
      </c>
      <c r="I76" s="589" t="s">
        <v>180</v>
      </c>
      <c r="J76" s="567"/>
      <c r="K76" s="535">
        <f aca="true" t="shared" si="11" ref="K76:N77">K77</f>
        <v>80000</v>
      </c>
      <c r="L76" s="535">
        <f t="shared" si="11"/>
        <v>0</v>
      </c>
      <c r="M76" s="535">
        <f t="shared" si="11"/>
        <v>80000</v>
      </c>
      <c r="N76" s="535">
        <f t="shared" si="11"/>
        <v>80000</v>
      </c>
      <c r="O76" s="536"/>
      <c r="P76" s="535">
        <f>P77</f>
        <v>80000</v>
      </c>
      <c r="Q76" s="721"/>
    </row>
    <row r="77" spans="1:17" ht="30" customHeight="1">
      <c r="A77" s="497"/>
      <c r="B77" s="492"/>
      <c r="C77" s="490"/>
      <c r="D77" s="490"/>
      <c r="E77" s="546">
        <v>300</v>
      </c>
      <c r="F77" s="546">
        <v>320</v>
      </c>
      <c r="G77" s="532">
        <v>320</v>
      </c>
      <c r="H77" s="539" t="s">
        <v>179</v>
      </c>
      <c r="I77" s="589" t="s">
        <v>180</v>
      </c>
      <c r="J77" s="567">
        <v>800</v>
      </c>
      <c r="K77" s="535">
        <f t="shared" si="11"/>
        <v>80000</v>
      </c>
      <c r="L77" s="535">
        <f t="shared" si="11"/>
        <v>0</v>
      </c>
      <c r="M77" s="535">
        <f t="shared" si="11"/>
        <v>80000</v>
      </c>
      <c r="N77" s="535">
        <f t="shared" si="11"/>
        <v>80000</v>
      </c>
      <c r="O77" s="536"/>
      <c r="P77" s="535">
        <f>P78</f>
        <v>80000</v>
      </c>
      <c r="Q77" s="721"/>
    </row>
    <row r="78" spans="1:17" ht="29.25" customHeight="1">
      <c r="A78" s="497"/>
      <c r="B78" s="844" t="s">
        <v>35</v>
      </c>
      <c r="C78" s="844"/>
      <c r="D78" s="823"/>
      <c r="E78" s="823"/>
      <c r="F78" s="823"/>
      <c r="G78" s="532">
        <v>620</v>
      </c>
      <c r="H78" s="541" t="s">
        <v>161</v>
      </c>
      <c r="I78" s="589" t="s">
        <v>180</v>
      </c>
      <c r="J78" s="567">
        <v>870</v>
      </c>
      <c r="K78" s="535">
        <v>80000</v>
      </c>
      <c r="L78" s="752"/>
      <c r="M78" s="535">
        <f>K78+L78</f>
        <v>80000</v>
      </c>
      <c r="N78" s="535">
        <v>80000</v>
      </c>
      <c r="O78" s="536"/>
      <c r="P78" s="535">
        <v>80000</v>
      </c>
      <c r="Q78" s="721"/>
    </row>
    <row r="79" spans="1:28" ht="59.25" customHeight="1">
      <c r="A79" s="497"/>
      <c r="B79" s="581"/>
      <c r="C79" s="540"/>
      <c r="D79" s="842" t="s">
        <v>36</v>
      </c>
      <c r="E79" s="842"/>
      <c r="F79" s="842"/>
      <c r="G79" s="532">
        <v>620</v>
      </c>
      <c r="H79" s="533" t="s">
        <v>280</v>
      </c>
      <c r="I79" s="589" t="s">
        <v>182</v>
      </c>
      <c r="J79" s="567"/>
      <c r="K79" s="590"/>
      <c r="L79" s="754"/>
      <c r="M79" s="590"/>
      <c r="N79" s="535">
        <f>N80</f>
        <v>800518</v>
      </c>
      <c r="O79" s="536"/>
      <c r="P79" s="535">
        <f>P80</f>
        <v>1716750</v>
      </c>
      <c r="Q79" s="721"/>
      <c r="S79" s="824"/>
      <c r="T79" s="825"/>
      <c r="U79" s="825"/>
      <c r="V79" s="825"/>
      <c r="W79" s="825"/>
      <c r="X79" s="825"/>
      <c r="Y79" s="825"/>
      <c r="Z79" s="789"/>
      <c r="AA79" s="789"/>
      <c r="AB79" s="789"/>
    </row>
    <row r="80" spans="1:19" ht="19.5" customHeight="1">
      <c r="A80" s="497"/>
      <c r="B80" s="841">
        <v>200</v>
      </c>
      <c r="C80" s="841"/>
      <c r="D80" s="841"/>
      <c r="E80" s="841"/>
      <c r="F80" s="841"/>
      <c r="G80" s="532">
        <v>240</v>
      </c>
      <c r="H80" s="539" t="s">
        <v>179</v>
      </c>
      <c r="I80" s="589" t="s">
        <v>182</v>
      </c>
      <c r="J80" s="567">
        <v>800</v>
      </c>
      <c r="K80" s="591"/>
      <c r="L80" s="755"/>
      <c r="M80" s="591"/>
      <c r="N80" s="535">
        <f>N81</f>
        <v>800518</v>
      </c>
      <c r="O80" s="536"/>
      <c r="P80" s="535">
        <f>P81</f>
        <v>1716750</v>
      </c>
      <c r="Q80" s="721"/>
      <c r="S80" s="729"/>
    </row>
    <row r="81" spans="1:17" ht="21" customHeight="1">
      <c r="A81" s="497"/>
      <c r="B81" s="581"/>
      <c r="C81" s="540"/>
      <c r="D81" s="540"/>
      <c r="E81" s="550">
        <v>200</v>
      </c>
      <c r="F81" s="550">
        <v>240</v>
      </c>
      <c r="G81" s="532">
        <v>240</v>
      </c>
      <c r="H81" s="541" t="s">
        <v>161</v>
      </c>
      <c r="I81" s="589" t="s">
        <v>182</v>
      </c>
      <c r="J81" s="592">
        <v>870</v>
      </c>
      <c r="K81" s="593"/>
      <c r="L81" s="756"/>
      <c r="M81" s="593"/>
      <c r="N81" s="594">
        <v>800518</v>
      </c>
      <c r="O81" s="594"/>
      <c r="P81" s="594">
        <v>1716750</v>
      </c>
      <c r="Q81" s="721"/>
    </row>
    <row r="82" spans="1:29" s="530" customFormat="1" ht="72" customHeight="1" thickBot="1">
      <c r="A82" s="519"/>
      <c r="B82" s="843">
        <v>600</v>
      </c>
      <c r="C82" s="843"/>
      <c r="D82" s="843"/>
      <c r="E82" s="843"/>
      <c r="F82" s="843"/>
      <c r="G82" s="520">
        <v>620</v>
      </c>
      <c r="H82" s="595" t="s">
        <v>281</v>
      </c>
      <c r="I82" s="563" t="s">
        <v>183</v>
      </c>
      <c r="J82" s="564"/>
      <c r="K82" s="525">
        <f>K83</f>
        <v>4514150</v>
      </c>
      <c r="L82" s="525">
        <f>L83</f>
        <v>40000</v>
      </c>
      <c r="M82" s="525">
        <f>M83</f>
        <v>4554150</v>
      </c>
      <c r="N82" s="525">
        <f>N83</f>
        <v>4586150</v>
      </c>
      <c r="O82" s="526"/>
      <c r="P82" s="525">
        <f>P83</f>
        <v>4697914</v>
      </c>
      <c r="Q82" s="554"/>
      <c r="Y82" s="529"/>
      <c r="Z82" s="529"/>
      <c r="AA82" s="529"/>
      <c r="AB82" s="529"/>
      <c r="AC82" s="529"/>
    </row>
    <row r="83" spans="1:17" ht="89.25" customHeight="1" thickBot="1">
      <c r="A83" s="497"/>
      <c r="B83" s="531"/>
      <c r="C83" s="544"/>
      <c r="D83" s="544"/>
      <c r="E83" s="545">
        <v>600</v>
      </c>
      <c r="F83" s="545">
        <v>610</v>
      </c>
      <c r="G83" s="532">
        <v>610</v>
      </c>
      <c r="H83" s="596" t="s">
        <v>282</v>
      </c>
      <c r="I83" s="566" t="s">
        <v>185</v>
      </c>
      <c r="J83" s="564"/>
      <c r="K83" s="535">
        <f>K84+K86</f>
        <v>4514150</v>
      </c>
      <c r="L83" s="535">
        <f>L84+L86</f>
        <v>40000</v>
      </c>
      <c r="M83" s="535">
        <f>M84+M86</f>
        <v>4554150</v>
      </c>
      <c r="N83" s="535">
        <f>N84+N86</f>
        <v>4586150</v>
      </c>
      <c r="O83" s="536"/>
      <c r="P83" s="535">
        <f>P84+P86</f>
        <v>4697914</v>
      </c>
      <c r="Q83" s="721"/>
    </row>
    <row r="84" spans="1:17" ht="62.25" customHeight="1">
      <c r="A84" s="497"/>
      <c r="B84" s="492"/>
      <c r="C84" s="490"/>
      <c r="D84" s="490"/>
      <c r="E84" s="546">
        <v>600</v>
      </c>
      <c r="F84" s="546">
        <v>620</v>
      </c>
      <c r="G84" s="532">
        <v>620</v>
      </c>
      <c r="H84" s="539" t="s">
        <v>172</v>
      </c>
      <c r="I84" s="566" t="s">
        <v>185</v>
      </c>
      <c r="J84" s="567">
        <v>100</v>
      </c>
      <c r="K84" s="535">
        <f>K85</f>
        <v>3486150</v>
      </c>
      <c r="L84" s="535">
        <f>L85</f>
        <v>0</v>
      </c>
      <c r="M84" s="535">
        <f>M85</f>
        <v>3486150</v>
      </c>
      <c r="N84" s="535">
        <f>N85</f>
        <v>3486150</v>
      </c>
      <c r="O84" s="536"/>
      <c r="P84" s="535">
        <f>P85</f>
        <v>3486150</v>
      </c>
      <c r="Q84" s="721"/>
    </row>
    <row r="85" spans="1:17" ht="20.25" customHeight="1">
      <c r="A85" s="497"/>
      <c r="B85" s="844" t="s">
        <v>37</v>
      </c>
      <c r="C85" s="823"/>
      <c r="D85" s="823"/>
      <c r="E85" s="823"/>
      <c r="F85" s="823"/>
      <c r="G85" s="532">
        <v>620</v>
      </c>
      <c r="H85" s="541" t="s">
        <v>184</v>
      </c>
      <c r="I85" s="566" t="s">
        <v>185</v>
      </c>
      <c r="J85" s="567">
        <v>110</v>
      </c>
      <c r="K85" s="535">
        <v>3486150</v>
      </c>
      <c r="L85" s="752"/>
      <c r="M85" s="535">
        <f>K85+L85</f>
        <v>3486150</v>
      </c>
      <c r="N85" s="535">
        <v>3486150</v>
      </c>
      <c r="O85" s="536"/>
      <c r="P85" s="535">
        <v>3486150</v>
      </c>
      <c r="Q85" s="721"/>
    </row>
    <row r="86" spans="1:17" ht="36" customHeight="1">
      <c r="A86" s="497"/>
      <c r="B86" s="531"/>
      <c r="C86" s="841" t="s">
        <v>38</v>
      </c>
      <c r="D86" s="842"/>
      <c r="E86" s="842"/>
      <c r="F86" s="842"/>
      <c r="G86" s="532">
        <v>620</v>
      </c>
      <c r="H86" s="576" t="s">
        <v>175</v>
      </c>
      <c r="I86" s="566" t="s">
        <v>185</v>
      </c>
      <c r="J86" s="567">
        <v>200</v>
      </c>
      <c r="K86" s="535">
        <f>K87</f>
        <v>1028000</v>
      </c>
      <c r="L86" s="535">
        <f>L87</f>
        <v>40000</v>
      </c>
      <c r="M86" s="535">
        <f>M87</f>
        <v>1068000</v>
      </c>
      <c r="N86" s="535">
        <f>N87</f>
        <v>1100000</v>
      </c>
      <c r="O86" s="536"/>
      <c r="P86" s="535">
        <f>P87</f>
        <v>1211764</v>
      </c>
      <c r="Q86" s="721"/>
    </row>
    <row r="87" spans="1:17" ht="33" customHeight="1">
      <c r="A87" s="497"/>
      <c r="B87" s="492"/>
      <c r="C87" s="540"/>
      <c r="D87" s="842" t="s">
        <v>39</v>
      </c>
      <c r="E87" s="842"/>
      <c r="F87" s="842"/>
      <c r="G87" s="532">
        <v>620</v>
      </c>
      <c r="H87" s="541" t="s">
        <v>176</v>
      </c>
      <c r="I87" s="566" t="s">
        <v>185</v>
      </c>
      <c r="J87" s="567">
        <v>240</v>
      </c>
      <c r="K87" s="535">
        <v>1028000</v>
      </c>
      <c r="L87" s="752">
        <v>40000</v>
      </c>
      <c r="M87" s="535">
        <f>K87+L87</f>
        <v>1068000</v>
      </c>
      <c r="N87" s="535">
        <v>1100000</v>
      </c>
      <c r="O87" s="536"/>
      <c r="P87" s="535">
        <v>1211764</v>
      </c>
      <c r="Q87" s="721"/>
    </row>
    <row r="88" spans="1:29" s="530" customFormat="1" ht="54" customHeight="1">
      <c r="A88" s="519"/>
      <c r="B88" s="843">
        <v>600</v>
      </c>
      <c r="C88" s="843"/>
      <c r="D88" s="843"/>
      <c r="E88" s="843"/>
      <c r="F88" s="843"/>
      <c r="G88" s="520">
        <v>620</v>
      </c>
      <c r="H88" s="587" t="s">
        <v>292</v>
      </c>
      <c r="I88" s="542" t="s">
        <v>52</v>
      </c>
      <c r="J88" s="558"/>
      <c r="K88" s="535">
        <f>K89</f>
        <v>295000</v>
      </c>
      <c r="L88" s="535">
        <f>L89</f>
        <v>50000</v>
      </c>
      <c r="M88" s="535">
        <f>M89</f>
        <v>345000</v>
      </c>
      <c r="N88" s="535">
        <f>N89</f>
        <v>295000</v>
      </c>
      <c r="O88" s="536"/>
      <c r="P88" s="535">
        <f>P89</f>
        <v>245000</v>
      </c>
      <c r="Q88" s="554"/>
      <c r="Y88" s="529"/>
      <c r="Z88" s="529"/>
      <c r="AA88" s="529"/>
      <c r="AB88" s="529"/>
      <c r="AC88" s="529"/>
    </row>
    <row r="89" spans="1:17" ht="60.75" customHeight="1">
      <c r="A89" s="497"/>
      <c r="B89" s="531"/>
      <c r="C89" s="544"/>
      <c r="D89" s="540"/>
      <c r="E89" s="550">
        <v>600</v>
      </c>
      <c r="F89" s="550">
        <v>620</v>
      </c>
      <c r="G89" s="532">
        <v>620</v>
      </c>
      <c r="H89" s="597" t="s">
        <v>291</v>
      </c>
      <c r="I89" s="542" t="s">
        <v>195</v>
      </c>
      <c r="J89" s="558"/>
      <c r="K89" s="535">
        <f>K90+K93</f>
        <v>295000</v>
      </c>
      <c r="L89" s="535">
        <f>L90+L93</f>
        <v>50000</v>
      </c>
      <c r="M89" s="535">
        <f>M90+M93</f>
        <v>345000</v>
      </c>
      <c r="N89" s="535">
        <f>N90+N93</f>
        <v>295000</v>
      </c>
      <c r="O89" s="536"/>
      <c r="P89" s="535">
        <f>P90+P93</f>
        <v>245000</v>
      </c>
      <c r="Q89" s="721"/>
    </row>
    <row r="90" spans="1:17" ht="30" customHeight="1">
      <c r="A90" s="497"/>
      <c r="B90" s="492"/>
      <c r="C90" s="490"/>
      <c r="D90" s="842" t="s">
        <v>40</v>
      </c>
      <c r="E90" s="842"/>
      <c r="F90" s="842"/>
      <c r="G90" s="532">
        <v>620</v>
      </c>
      <c r="H90" s="539" t="s">
        <v>175</v>
      </c>
      <c r="I90" s="542" t="s">
        <v>195</v>
      </c>
      <c r="J90" s="558">
        <v>200</v>
      </c>
      <c r="K90" s="535">
        <f>K91</f>
        <v>180000</v>
      </c>
      <c r="L90" s="535">
        <f>L91</f>
        <v>50000</v>
      </c>
      <c r="M90" s="535">
        <f>M91</f>
        <v>230000</v>
      </c>
      <c r="N90" s="535">
        <f>N91</f>
        <v>180000</v>
      </c>
      <c r="O90" s="536"/>
      <c r="P90" s="535">
        <f>P91</f>
        <v>130000</v>
      </c>
      <c r="Q90" s="721"/>
    </row>
    <row r="91" spans="1:26" ht="31.5" customHeight="1">
      <c r="A91" s="497"/>
      <c r="B91" s="841">
        <v>600</v>
      </c>
      <c r="C91" s="841"/>
      <c r="D91" s="841"/>
      <c r="E91" s="841"/>
      <c r="F91" s="841"/>
      <c r="G91" s="532">
        <v>620</v>
      </c>
      <c r="H91" s="541" t="s">
        <v>176</v>
      </c>
      <c r="I91" s="542" t="s">
        <v>195</v>
      </c>
      <c r="J91" s="558">
        <v>240</v>
      </c>
      <c r="K91" s="535">
        <v>180000</v>
      </c>
      <c r="L91" s="752">
        <v>50000</v>
      </c>
      <c r="M91" s="535">
        <f>K91+L91</f>
        <v>230000</v>
      </c>
      <c r="N91" s="535">
        <v>180000</v>
      </c>
      <c r="O91" s="536"/>
      <c r="P91" s="535">
        <v>130000</v>
      </c>
      <c r="Q91" s="721"/>
      <c r="Z91" s="786"/>
    </row>
    <row r="92" spans="1:17" ht="18" customHeight="1" hidden="1">
      <c r="A92" s="497"/>
      <c r="B92" s="531"/>
      <c r="C92" s="540"/>
      <c r="D92" s="540"/>
      <c r="E92" s="550">
        <v>600</v>
      </c>
      <c r="F92" s="550">
        <v>620</v>
      </c>
      <c r="G92" s="532">
        <v>620</v>
      </c>
      <c r="H92" s="597"/>
      <c r="I92" s="598"/>
      <c r="J92" s="558"/>
      <c r="K92" s="535"/>
      <c r="L92" s="752"/>
      <c r="M92" s="535"/>
      <c r="N92" s="535"/>
      <c r="O92" s="536"/>
      <c r="P92" s="535"/>
      <c r="Q92" s="721"/>
    </row>
    <row r="93" spans="1:17" ht="27" customHeight="1">
      <c r="A93" s="497"/>
      <c r="B93" s="491"/>
      <c r="C93" s="841" t="s">
        <v>41</v>
      </c>
      <c r="D93" s="842"/>
      <c r="E93" s="842"/>
      <c r="F93" s="842"/>
      <c r="G93" s="532">
        <v>620</v>
      </c>
      <c r="H93" s="585" t="s">
        <v>179</v>
      </c>
      <c r="I93" s="542" t="s">
        <v>195</v>
      </c>
      <c r="J93" s="558">
        <v>800</v>
      </c>
      <c r="K93" s="535">
        <f>K94</f>
        <v>115000</v>
      </c>
      <c r="L93" s="535">
        <f>L94</f>
        <v>0</v>
      </c>
      <c r="M93" s="535">
        <f>M94</f>
        <v>115000</v>
      </c>
      <c r="N93" s="535">
        <v>115000</v>
      </c>
      <c r="O93" s="536"/>
      <c r="P93" s="535">
        <v>115000</v>
      </c>
      <c r="Q93" s="721"/>
    </row>
    <row r="94" spans="1:17" ht="45.75" customHeight="1">
      <c r="A94" s="497"/>
      <c r="B94" s="492"/>
      <c r="C94" s="540"/>
      <c r="D94" s="842" t="s">
        <v>42</v>
      </c>
      <c r="E94" s="842"/>
      <c r="F94" s="842"/>
      <c r="G94" s="532">
        <v>620</v>
      </c>
      <c r="H94" s="586" t="s">
        <v>197</v>
      </c>
      <c r="I94" s="542" t="s">
        <v>195</v>
      </c>
      <c r="J94" s="558">
        <v>810</v>
      </c>
      <c r="K94" s="535">
        <v>115000</v>
      </c>
      <c r="L94" s="752"/>
      <c r="M94" s="535">
        <f>K94+L94</f>
        <v>115000</v>
      </c>
      <c r="N94" s="535">
        <v>115000</v>
      </c>
      <c r="O94" s="536"/>
      <c r="P94" s="535">
        <v>115000</v>
      </c>
      <c r="Q94" s="721"/>
    </row>
    <row r="95" spans="1:29" s="530" customFormat="1" ht="78" customHeight="1">
      <c r="A95" s="519"/>
      <c r="B95" s="843">
        <v>600</v>
      </c>
      <c r="C95" s="843"/>
      <c r="D95" s="843"/>
      <c r="E95" s="843"/>
      <c r="F95" s="843"/>
      <c r="G95" s="520">
        <v>620</v>
      </c>
      <c r="H95" s="587" t="s">
        <v>324</v>
      </c>
      <c r="I95" s="522" t="s">
        <v>51</v>
      </c>
      <c r="J95" s="599"/>
      <c r="K95" s="600">
        <f>K96+K102+K110+K113</f>
        <v>9673900</v>
      </c>
      <c r="L95" s="766">
        <f>L96+L102+L110+L113+L100+L106</f>
        <v>16467979.27</v>
      </c>
      <c r="M95" s="600">
        <f>M96+M102+M110+M113+M100+M106</f>
        <v>26141879.27</v>
      </c>
      <c r="N95" s="600">
        <f>N96+N102+N110+N113</f>
        <v>11099100</v>
      </c>
      <c r="O95" s="553"/>
      <c r="P95" s="600">
        <f>P96+P102+P110+P113</f>
        <v>12529900</v>
      </c>
      <c r="Q95" s="554"/>
      <c r="Y95" s="529"/>
      <c r="Z95" s="529"/>
      <c r="AA95" s="529"/>
      <c r="AB95" s="529"/>
      <c r="AC95" s="529"/>
    </row>
    <row r="96" spans="1:17" ht="105" customHeight="1">
      <c r="A96" s="497"/>
      <c r="B96" s="531"/>
      <c r="C96" s="540"/>
      <c r="D96" s="540"/>
      <c r="E96" s="550">
        <v>600</v>
      </c>
      <c r="F96" s="550">
        <v>620</v>
      </c>
      <c r="G96" s="532">
        <v>620</v>
      </c>
      <c r="H96" s="601" t="s">
        <v>328</v>
      </c>
      <c r="I96" s="542" t="s">
        <v>263</v>
      </c>
      <c r="J96" s="592"/>
      <c r="K96" s="535">
        <f aca="true" t="shared" si="12" ref="K96:M98">K97</f>
        <v>150000</v>
      </c>
      <c r="L96" s="535">
        <f t="shared" si="12"/>
        <v>0</v>
      </c>
      <c r="M96" s="535">
        <f t="shared" si="12"/>
        <v>150000</v>
      </c>
      <c r="N96" s="535"/>
      <c r="O96" s="556"/>
      <c r="P96" s="556"/>
      <c r="Q96" s="721"/>
    </row>
    <row r="97" spans="1:17" ht="103.5" customHeight="1">
      <c r="A97" s="497"/>
      <c r="B97" s="531"/>
      <c r="C97" s="540"/>
      <c r="D97" s="540"/>
      <c r="E97" s="550"/>
      <c r="F97" s="550"/>
      <c r="G97" s="532"/>
      <c r="H97" s="602" t="s">
        <v>13</v>
      </c>
      <c r="I97" s="542" t="s">
        <v>262</v>
      </c>
      <c r="J97" s="592"/>
      <c r="K97" s="535">
        <f t="shared" si="12"/>
        <v>150000</v>
      </c>
      <c r="L97" s="535">
        <f t="shared" si="12"/>
        <v>0</v>
      </c>
      <c r="M97" s="535">
        <f t="shared" si="12"/>
        <v>150000</v>
      </c>
      <c r="N97" s="535"/>
      <c r="O97" s="556"/>
      <c r="P97" s="556"/>
      <c r="Q97" s="721"/>
    </row>
    <row r="98" spans="1:17" ht="25.5" customHeight="1">
      <c r="A98" s="497"/>
      <c r="B98" s="531"/>
      <c r="C98" s="540"/>
      <c r="D98" s="540"/>
      <c r="E98" s="550"/>
      <c r="F98" s="550"/>
      <c r="G98" s="532"/>
      <c r="H98" s="576" t="s">
        <v>251</v>
      </c>
      <c r="I98" s="542" t="s">
        <v>262</v>
      </c>
      <c r="J98" s="592">
        <v>500</v>
      </c>
      <c r="K98" s="535">
        <f t="shared" si="12"/>
        <v>150000</v>
      </c>
      <c r="L98" s="535">
        <f t="shared" si="12"/>
        <v>0</v>
      </c>
      <c r="M98" s="535">
        <f t="shared" si="12"/>
        <v>150000</v>
      </c>
      <c r="N98" s="535"/>
      <c r="O98" s="556"/>
      <c r="P98" s="556"/>
      <c r="Q98" s="721"/>
    </row>
    <row r="99" spans="1:17" ht="21" customHeight="1">
      <c r="A99" s="497"/>
      <c r="B99" s="491"/>
      <c r="C99" s="841" t="s">
        <v>43</v>
      </c>
      <c r="D99" s="841"/>
      <c r="E99" s="841"/>
      <c r="F99" s="841"/>
      <c r="G99" s="532">
        <v>620</v>
      </c>
      <c r="H99" s="576" t="s">
        <v>141</v>
      </c>
      <c r="I99" s="542" t="s">
        <v>262</v>
      </c>
      <c r="J99" s="558">
        <v>540</v>
      </c>
      <c r="K99" s="590">
        <v>150000</v>
      </c>
      <c r="L99" s="754"/>
      <c r="M99" s="535">
        <f>K99+L99</f>
        <v>150000</v>
      </c>
      <c r="N99" s="535"/>
      <c r="O99" s="556"/>
      <c r="P99" s="556"/>
      <c r="Q99" s="721"/>
    </row>
    <row r="100" spans="1:17" ht="117.75" customHeight="1">
      <c r="A100" s="497"/>
      <c r="B100" s="492"/>
      <c r="C100" s="493"/>
      <c r="D100" s="490"/>
      <c r="E100" s="490"/>
      <c r="F100" s="490"/>
      <c r="G100" s="532"/>
      <c r="H100" s="576" t="s">
        <v>7</v>
      </c>
      <c r="I100" s="542" t="s">
        <v>4</v>
      </c>
      <c r="J100" s="558"/>
      <c r="K100" s="590"/>
      <c r="L100" s="754">
        <f>L101</f>
        <v>3298539.27</v>
      </c>
      <c r="M100" s="535">
        <f>M101</f>
        <v>3298539.27</v>
      </c>
      <c r="N100" s="535"/>
      <c r="O100" s="767"/>
      <c r="P100" s="556"/>
      <c r="Q100" s="721"/>
    </row>
    <row r="101" spans="1:17" ht="21" customHeight="1">
      <c r="A101" s="497"/>
      <c r="B101" s="492"/>
      <c r="C101" s="493"/>
      <c r="D101" s="490"/>
      <c r="E101" s="490"/>
      <c r="F101" s="490"/>
      <c r="G101" s="532"/>
      <c r="H101" s="576" t="s">
        <v>141</v>
      </c>
      <c r="I101" s="542" t="s">
        <v>4</v>
      </c>
      <c r="J101" s="558">
        <v>540</v>
      </c>
      <c r="K101" s="590"/>
      <c r="L101" s="754">
        <v>3298539.27</v>
      </c>
      <c r="M101" s="535">
        <f>K101+L101</f>
        <v>3298539.27</v>
      </c>
      <c r="N101" s="535"/>
      <c r="O101" s="767"/>
      <c r="P101" s="556"/>
      <c r="Q101" s="721"/>
    </row>
    <row r="102" spans="1:17" ht="97.5" customHeight="1">
      <c r="A102" s="497"/>
      <c r="B102" s="492"/>
      <c r="C102" s="540"/>
      <c r="D102" s="842" t="s">
        <v>44</v>
      </c>
      <c r="E102" s="842"/>
      <c r="F102" s="842"/>
      <c r="G102" s="532">
        <v>620</v>
      </c>
      <c r="H102" s="603" t="s">
        <v>14</v>
      </c>
      <c r="I102" s="542" t="s">
        <v>265</v>
      </c>
      <c r="J102" s="558"/>
      <c r="K102" s="535">
        <f>K105</f>
        <v>5710000</v>
      </c>
      <c r="L102" s="535">
        <f>L105</f>
        <v>12021140</v>
      </c>
      <c r="M102" s="535">
        <f>M105</f>
        <v>17731140</v>
      </c>
      <c r="N102" s="535">
        <f>N105</f>
        <v>7105000</v>
      </c>
      <c r="O102" s="536"/>
      <c r="P102" s="535">
        <f>P105</f>
        <v>8347000</v>
      </c>
      <c r="Q102" s="721"/>
    </row>
    <row r="103" spans="1:17" ht="139.5" customHeight="1">
      <c r="A103" s="497"/>
      <c r="B103" s="492"/>
      <c r="C103" s="540"/>
      <c r="D103" s="490"/>
      <c r="E103" s="490"/>
      <c r="F103" s="490"/>
      <c r="G103" s="532"/>
      <c r="H103" s="533" t="s">
        <v>327</v>
      </c>
      <c r="I103" s="542" t="s">
        <v>264</v>
      </c>
      <c r="J103" s="558"/>
      <c r="K103" s="535">
        <f aca="true" t="shared" si="13" ref="K103:N106">K104</f>
        <v>5710000</v>
      </c>
      <c r="L103" s="535">
        <f t="shared" si="13"/>
        <v>12021140</v>
      </c>
      <c r="M103" s="535">
        <f t="shared" si="13"/>
        <v>17731140</v>
      </c>
      <c r="N103" s="535">
        <f t="shared" si="13"/>
        <v>7105000</v>
      </c>
      <c r="O103" s="536"/>
      <c r="P103" s="535">
        <f>P104</f>
        <v>8347000</v>
      </c>
      <c r="Q103" s="721"/>
    </row>
    <row r="104" spans="1:17" ht="23.25" customHeight="1">
      <c r="A104" s="497"/>
      <c r="B104" s="492"/>
      <c r="C104" s="540"/>
      <c r="D104" s="490"/>
      <c r="E104" s="490"/>
      <c r="F104" s="490"/>
      <c r="G104" s="532"/>
      <c r="H104" s="576" t="s">
        <v>251</v>
      </c>
      <c r="I104" s="542" t="s">
        <v>264</v>
      </c>
      <c r="J104" s="592">
        <v>500</v>
      </c>
      <c r="K104" s="535">
        <f t="shared" si="13"/>
        <v>5710000</v>
      </c>
      <c r="L104" s="535">
        <f t="shared" si="13"/>
        <v>12021140</v>
      </c>
      <c r="M104" s="535">
        <f t="shared" si="13"/>
        <v>17731140</v>
      </c>
      <c r="N104" s="535">
        <f t="shared" si="13"/>
        <v>7105000</v>
      </c>
      <c r="O104" s="536"/>
      <c r="P104" s="535">
        <f>P105</f>
        <v>8347000</v>
      </c>
      <c r="Q104" s="721"/>
    </row>
    <row r="105" spans="1:17" ht="21" customHeight="1">
      <c r="A105" s="497"/>
      <c r="B105" s="841">
        <v>600</v>
      </c>
      <c r="C105" s="841"/>
      <c r="D105" s="841"/>
      <c r="E105" s="841"/>
      <c r="F105" s="841"/>
      <c r="G105" s="532">
        <v>620</v>
      </c>
      <c r="H105" s="597" t="s">
        <v>141</v>
      </c>
      <c r="I105" s="542" t="s">
        <v>264</v>
      </c>
      <c r="J105" s="558">
        <v>540</v>
      </c>
      <c r="K105" s="535">
        <v>5710000</v>
      </c>
      <c r="L105" s="752">
        <f>17731140-5710000</f>
        <v>12021140</v>
      </c>
      <c r="M105" s="535">
        <f>K105+L105</f>
        <v>17731140</v>
      </c>
      <c r="N105" s="535">
        <v>7105000</v>
      </c>
      <c r="O105" s="536"/>
      <c r="P105" s="535">
        <v>8347000</v>
      </c>
      <c r="Q105" s="721"/>
    </row>
    <row r="106" spans="1:17" ht="104.25" customHeight="1">
      <c r="A106" s="497"/>
      <c r="B106" s="493"/>
      <c r="C106" s="493"/>
      <c r="D106" s="493"/>
      <c r="E106" s="493"/>
      <c r="F106" s="493"/>
      <c r="G106" s="532"/>
      <c r="H106" s="370" t="s">
        <v>8</v>
      </c>
      <c r="I106" s="784" t="s">
        <v>11</v>
      </c>
      <c r="J106" s="272">
        <v>500</v>
      </c>
      <c r="K106" s="590"/>
      <c r="L106" s="752">
        <f>L107</f>
        <v>1148300</v>
      </c>
      <c r="M106" s="535">
        <f t="shared" si="13"/>
        <v>1148300</v>
      </c>
      <c r="N106" s="535"/>
      <c r="O106" s="536"/>
      <c r="P106" s="535"/>
      <c r="Q106" s="721"/>
    </row>
    <row r="107" spans="1:17" ht="21" customHeight="1">
      <c r="A107" s="497"/>
      <c r="B107" s="493"/>
      <c r="C107" s="493"/>
      <c r="D107" s="493"/>
      <c r="E107" s="493"/>
      <c r="F107" s="493"/>
      <c r="G107" s="532"/>
      <c r="H107" s="576" t="s">
        <v>141</v>
      </c>
      <c r="I107" s="784" t="s">
        <v>11</v>
      </c>
      <c r="J107" s="558">
        <v>540</v>
      </c>
      <c r="K107" s="590"/>
      <c r="L107" s="752">
        <v>1148300</v>
      </c>
      <c r="M107" s="535">
        <f>K107+L107</f>
        <v>1148300</v>
      </c>
      <c r="N107" s="535"/>
      <c r="O107" s="536"/>
      <c r="P107" s="535"/>
      <c r="Q107" s="721"/>
    </row>
    <row r="108" spans="1:17" ht="69" customHeight="1">
      <c r="A108" s="497"/>
      <c r="B108" s="581"/>
      <c r="C108" s="540"/>
      <c r="D108" s="540"/>
      <c r="E108" s="550">
        <v>600</v>
      </c>
      <c r="F108" s="550">
        <v>620</v>
      </c>
      <c r="G108" s="532">
        <v>620</v>
      </c>
      <c r="H108" s="604" t="s">
        <v>15</v>
      </c>
      <c r="I108" s="542" t="s">
        <v>196</v>
      </c>
      <c r="J108" s="558"/>
      <c r="K108" s="535">
        <f aca="true" t="shared" si="14" ref="K108:N109">K109</f>
        <v>3753900</v>
      </c>
      <c r="L108" s="535">
        <f t="shared" si="14"/>
        <v>0</v>
      </c>
      <c r="M108" s="535">
        <f t="shared" si="14"/>
        <v>3753900</v>
      </c>
      <c r="N108" s="535">
        <f t="shared" si="14"/>
        <v>3934100</v>
      </c>
      <c r="O108" s="536"/>
      <c r="P108" s="535">
        <f>P109</f>
        <v>4122900</v>
      </c>
      <c r="Q108" s="721"/>
    </row>
    <row r="109" spans="1:17" ht="21.75" customHeight="1">
      <c r="A109" s="497"/>
      <c r="B109" s="844" t="s">
        <v>45</v>
      </c>
      <c r="C109" s="844"/>
      <c r="D109" s="823"/>
      <c r="E109" s="823"/>
      <c r="F109" s="823"/>
      <c r="G109" s="532">
        <v>410</v>
      </c>
      <c r="H109" s="539" t="s">
        <v>179</v>
      </c>
      <c r="I109" s="542" t="s">
        <v>196</v>
      </c>
      <c r="J109" s="558">
        <v>800</v>
      </c>
      <c r="K109" s="535">
        <f t="shared" si="14"/>
        <v>3753900</v>
      </c>
      <c r="L109" s="535">
        <f t="shared" si="14"/>
        <v>0</v>
      </c>
      <c r="M109" s="535">
        <f t="shared" si="14"/>
        <v>3753900</v>
      </c>
      <c r="N109" s="535">
        <f t="shared" si="14"/>
        <v>3934100</v>
      </c>
      <c r="O109" s="536"/>
      <c r="P109" s="535">
        <f>P110</f>
        <v>4122900</v>
      </c>
      <c r="Q109" s="721"/>
    </row>
    <row r="110" spans="1:17" ht="45.75" customHeight="1">
      <c r="A110" s="497"/>
      <c r="B110" s="581"/>
      <c r="C110" s="540"/>
      <c r="D110" s="842" t="s">
        <v>46</v>
      </c>
      <c r="E110" s="842"/>
      <c r="F110" s="842"/>
      <c r="G110" s="532">
        <v>620</v>
      </c>
      <c r="H110" s="541" t="s">
        <v>197</v>
      </c>
      <c r="I110" s="542" t="s">
        <v>196</v>
      </c>
      <c r="J110" s="558">
        <v>810</v>
      </c>
      <c r="K110" s="535">
        <v>3753900</v>
      </c>
      <c r="L110" s="535"/>
      <c r="M110" s="535">
        <f>K110+L110</f>
        <v>3753900</v>
      </c>
      <c r="N110" s="535">
        <v>3934100</v>
      </c>
      <c r="O110" s="536"/>
      <c r="P110" s="535">
        <v>4122900</v>
      </c>
      <c r="Q110" s="721"/>
    </row>
    <row r="111" spans="1:17" ht="64.5" customHeight="1">
      <c r="A111" s="497"/>
      <c r="B111" s="841">
        <v>600</v>
      </c>
      <c r="C111" s="841"/>
      <c r="D111" s="841"/>
      <c r="E111" s="841"/>
      <c r="F111" s="841"/>
      <c r="G111" s="532">
        <v>620</v>
      </c>
      <c r="H111" s="604" t="s">
        <v>16</v>
      </c>
      <c r="I111" s="542" t="s">
        <v>196</v>
      </c>
      <c r="J111" s="558"/>
      <c r="K111" s="535">
        <f aca="true" t="shared" si="15" ref="K111:M112">K112</f>
        <v>60000</v>
      </c>
      <c r="L111" s="535">
        <f t="shared" si="15"/>
        <v>0</v>
      </c>
      <c r="M111" s="535">
        <f t="shared" si="15"/>
        <v>60000</v>
      </c>
      <c r="N111" s="535">
        <v>60000</v>
      </c>
      <c r="O111" s="536"/>
      <c r="P111" s="535">
        <v>60000</v>
      </c>
      <c r="Q111" s="721"/>
    </row>
    <row r="112" spans="1:17" ht="27" customHeight="1">
      <c r="A112" s="497"/>
      <c r="B112" s="531"/>
      <c r="C112" s="544"/>
      <c r="D112" s="540"/>
      <c r="E112" s="550">
        <v>600</v>
      </c>
      <c r="F112" s="550">
        <v>620</v>
      </c>
      <c r="G112" s="532">
        <v>620</v>
      </c>
      <c r="H112" s="539" t="s">
        <v>175</v>
      </c>
      <c r="I112" s="542" t="s">
        <v>196</v>
      </c>
      <c r="J112" s="558">
        <v>200</v>
      </c>
      <c r="K112" s="535">
        <f t="shared" si="15"/>
        <v>60000</v>
      </c>
      <c r="L112" s="535">
        <f t="shared" si="15"/>
        <v>0</v>
      </c>
      <c r="M112" s="535">
        <f t="shared" si="15"/>
        <v>60000</v>
      </c>
      <c r="N112" s="535">
        <v>60000</v>
      </c>
      <c r="O112" s="536"/>
      <c r="P112" s="535">
        <v>60000</v>
      </c>
      <c r="Q112" s="721"/>
    </row>
    <row r="113" spans="1:17" ht="30" customHeight="1">
      <c r="A113" s="497"/>
      <c r="B113" s="492"/>
      <c r="C113" s="490"/>
      <c r="D113" s="842" t="s">
        <v>47</v>
      </c>
      <c r="E113" s="842"/>
      <c r="F113" s="842"/>
      <c r="G113" s="532">
        <v>620</v>
      </c>
      <c r="H113" s="541" t="s">
        <v>176</v>
      </c>
      <c r="I113" s="542" t="s">
        <v>196</v>
      </c>
      <c r="J113" s="558">
        <v>240</v>
      </c>
      <c r="K113" s="535">
        <v>60000</v>
      </c>
      <c r="L113" s="752">
        <v>0</v>
      </c>
      <c r="M113" s="535">
        <f>K113+L113</f>
        <v>60000</v>
      </c>
      <c r="N113" s="535">
        <v>60000</v>
      </c>
      <c r="O113" s="536"/>
      <c r="P113" s="535">
        <v>60000</v>
      </c>
      <c r="Q113" s="721"/>
    </row>
    <row r="114" spans="1:29" s="530" customFormat="1" ht="51" customHeight="1">
      <c r="A114" s="519"/>
      <c r="B114" s="506"/>
      <c r="C114" s="506"/>
      <c r="D114" s="506"/>
      <c r="E114" s="506"/>
      <c r="F114" s="506"/>
      <c r="G114" s="520"/>
      <c r="H114" s="547" t="s">
        <v>284</v>
      </c>
      <c r="I114" s="522" t="s">
        <v>53</v>
      </c>
      <c r="J114" s="599"/>
      <c r="K114" s="525">
        <f>K117</f>
        <v>90000</v>
      </c>
      <c r="L114" s="525">
        <f>L117</f>
        <v>380000</v>
      </c>
      <c r="M114" s="525">
        <f>M117</f>
        <v>470000</v>
      </c>
      <c r="N114" s="525">
        <f>N117</f>
        <v>90285</v>
      </c>
      <c r="O114" s="526"/>
      <c r="P114" s="525">
        <f>P117</f>
        <v>60000</v>
      </c>
      <c r="Q114" s="554"/>
      <c r="Y114" s="529"/>
      <c r="Z114" s="529"/>
      <c r="AA114" s="529"/>
      <c r="AB114" s="529"/>
      <c r="AC114" s="529"/>
    </row>
    <row r="115" spans="1:29" s="530" customFormat="1" ht="60" customHeight="1">
      <c r="A115" s="519"/>
      <c r="B115" s="843">
        <v>600</v>
      </c>
      <c r="C115" s="843"/>
      <c r="D115" s="843"/>
      <c r="E115" s="843"/>
      <c r="F115" s="843"/>
      <c r="G115" s="520">
        <v>620</v>
      </c>
      <c r="H115" s="539" t="s">
        <v>285</v>
      </c>
      <c r="I115" s="542" t="s">
        <v>199</v>
      </c>
      <c r="J115" s="558"/>
      <c r="K115" s="535">
        <f aca="true" t="shared" si="16" ref="K115:N116">K116</f>
        <v>90000</v>
      </c>
      <c r="L115" s="535">
        <f t="shared" si="16"/>
        <v>380000</v>
      </c>
      <c r="M115" s="535">
        <f t="shared" si="16"/>
        <v>470000</v>
      </c>
      <c r="N115" s="535">
        <f t="shared" si="16"/>
        <v>90285</v>
      </c>
      <c r="O115" s="536"/>
      <c r="P115" s="535">
        <f>P116</f>
        <v>60000</v>
      </c>
      <c r="Q115" s="554"/>
      <c r="Y115" s="529"/>
      <c r="Z115" s="529"/>
      <c r="AA115" s="529"/>
      <c r="AB115" s="529"/>
      <c r="AC115" s="529"/>
    </row>
    <row r="116" spans="1:17" ht="30" customHeight="1">
      <c r="A116" s="497"/>
      <c r="B116" s="531"/>
      <c r="C116" s="544"/>
      <c r="D116" s="540"/>
      <c r="E116" s="550">
        <v>600</v>
      </c>
      <c r="F116" s="550">
        <v>620</v>
      </c>
      <c r="G116" s="532">
        <v>620</v>
      </c>
      <c r="H116" s="539" t="s">
        <v>175</v>
      </c>
      <c r="I116" s="542" t="s">
        <v>199</v>
      </c>
      <c r="J116" s="558">
        <v>200</v>
      </c>
      <c r="K116" s="535">
        <f t="shared" si="16"/>
        <v>90000</v>
      </c>
      <c r="L116" s="535">
        <f t="shared" si="16"/>
        <v>380000</v>
      </c>
      <c r="M116" s="535">
        <f t="shared" si="16"/>
        <v>470000</v>
      </c>
      <c r="N116" s="535">
        <f t="shared" si="16"/>
        <v>90285</v>
      </c>
      <c r="O116" s="536"/>
      <c r="P116" s="535">
        <f>P117</f>
        <v>60000</v>
      </c>
      <c r="Q116" s="721"/>
    </row>
    <row r="117" spans="1:26" ht="27.75" customHeight="1">
      <c r="A117" s="497"/>
      <c r="B117" s="492"/>
      <c r="C117" s="490"/>
      <c r="D117" s="842" t="s">
        <v>48</v>
      </c>
      <c r="E117" s="842"/>
      <c r="F117" s="842"/>
      <c r="G117" s="532">
        <v>410</v>
      </c>
      <c r="H117" s="541" t="s">
        <v>176</v>
      </c>
      <c r="I117" s="542" t="s">
        <v>199</v>
      </c>
      <c r="J117" s="558">
        <v>240</v>
      </c>
      <c r="K117" s="535">
        <v>90000</v>
      </c>
      <c r="L117" s="752">
        <v>380000</v>
      </c>
      <c r="M117" s="535">
        <f>K117+L117</f>
        <v>470000</v>
      </c>
      <c r="N117" s="535">
        <v>90285</v>
      </c>
      <c r="O117" s="536"/>
      <c r="P117" s="535">
        <v>60000</v>
      </c>
      <c r="Q117" s="721"/>
      <c r="Z117" s="790"/>
    </row>
    <row r="118" spans="1:29" s="530" customFormat="1" ht="39.75" customHeight="1">
      <c r="A118" s="519"/>
      <c r="B118" s="843">
        <v>400</v>
      </c>
      <c r="C118" s="843"/>
      <c r="D118" s="843"/>
      <c r="E118" s="843"/>
      <c r="F118" s="843"/>
      <c r="G118" s="520">
        <v>410</v>
      </c>
      <c r="H118" s="587" t="s">
        <v>283</v>
      </c>
      <c r="I118" s="522" t="s">
        <v>57</v>
      </c>
      <c r="J118" s="599"/>
      <c r="K118" s="525">
        <f>K120</f>
        <v>394000</v>
      </c>
      <c r="L118" s="525">
        <f>L120</f>
        <v>50109</v>
      </c>
      <c r="M118" s="525">
        <f>M120</f>
        <v>444109</v>
      </c>
      <c r="N118" s="525">
        <f>N120</f>
        <v>394000</v>
      </c>
      <c r="O118" s="526"/>
      <c r="P118" s="525">
        <f>P120</f>
        <v>394000</v>
      </c>
      <c r="Q118" s="554"/>
      <c r="Y118" s="529"/>
      <c r="Z118" s="529"/>
      <c r="AA118" s="529"/>
      <c r="AB118" s="529"/>
      <c r="AC118" s="529"/>
    </row>
    <row r="119" spans="1:29" s="530" customFormat="1" ht="47.25" customHeight="1">
      <c r="A119" s="519"/>
      <c r="B119" s="559"/>
      <c r="C119" s="559"/>
      <c r="D119" s="605"/>
      <c r="E119" s="605"/>
      <c r="F119" s="605"/>
      <c r="G119" s="520"/>
      <c r="H119" s="533" t="s">
        <v>295</v>
      </c>
      <c r="I119" s="542" t="s">
        <v>200</v>
      </c>
      <c r="J119" s="558"/>
      <c r="K119" s="535">
        <f aca="true" t="shared" si="17" ref="K119:M120">K120</f>
        <v>394000</v>
      </c>
      <c r="L119" s="535">
        <f t="shared" si="17"/>
        <v>50109</v>
      </c>
      <c r="M119" s="535">
        <f t="shared" si="17"/>
        <v>444109</v>
      </c>
      <c r="N119" s="535">
        <v>394000</v>
      </c>
      <c r="O119" s="536"/>
      <c r="P119" s="535">
        <v>394000</v>
      </c>
      <c r="Q119" s="554"/>
      <c r="Y119" s="529"/>
      <c r="Z119" s="529"/>
      <c r="AA119" s="529"/>
      <c r="AB119" s="529"/>
      <c r="AC119" s="529"/>
    </row>
    <row r="120" spans="1:26" ht="25.5" customHeight="1">
      <c r="A120" s="497"/>
      <c r="B120" s="531"/>
      <c r="C120" s="544"/>
      <c r="D120" s="540"/>
      <c r="E120" s="550">
        <v>400</v>
      </c>
      <c r="F120" s="550">
        <v>410</v>
      </c>
      <c r="G120" s="532">
        <v>410</v>
      </c>
      <c r="H120" s="539" t="s">
        <v>175</v>
      </c>
      <c r="I120" s="542" t="s">
        <v>200</v>
      </c>
      <c r="J120" s="558">
        <v>200</v>
      </c>
      <c r="K120" s="535">
        <f t="shared" si="17"/>
        <v>394000</v>
      </c>
      <c r="L120" s="535">
        <f t="shared" si="17"/>
        <v>50109</v>
      </c>
      <c r="M120" s="535">
        <f t="shared" si="17"/>
        <v>444109</v>
      </c>
      <c r="N120" s="535">
        <v>394000</v>
      </c>
      <c r="O120" s="536"/>
      <c r="P120" s="535">
        <v>394000</v>
      </c>
      <c r="Q120" s="721"/>
      <c r="Z120" s="790"/>
    </row>
    <row r="121" spans="1:17" ht="32.25" customHeight="1">
      <c r="A121" s="497"/>
      <c r="B121" s="492"/>
      <c r="C121" s="490"/>
      <c r="D121" s="842" t="s">
        <v>49</v>
      </c>
      <c r="E121" s="842"/>
      <c r="F121" s="842"/>
      <c r="G121" s="532">
        <v>410</v>
      </c>
      <c r="H121" s="541" t="s">
        <v>176</v>
      </c>
      <c r="I121" s="542" t="s">
        <v>200</v>
      </c>
      <c r="J121" s="558">
        <v>240</v>
      </c>
      <c r="K121" s="535">
        <v>394000</v>
      </c>
      <c r="L121" s="752">
        <v>50109</v>
      </c>
      <c r="M121" s="535">
        <f>K121+L121</f>
        <v>444109</v>
      </c>
      <c r="N121" s="535">
        <v>394000</v>
      </c>
      <c r="O121" s="536"/>
      <c r="P121" s="535">
        <v>394000</v>
      </c>
      <c r="Q121" s="721"/>
    </row>
    <row r="122" spans="1:29" s="530" customFormat="1" ht="57.75" customHeight="1">
      <c r="A122" s="519"/>
      <c r="B122" s="843">
        <v>400</v>
      </c>
      <c r="C122" s="843"/>
      <c r="D122" s="843"/>
      <c r="E122" s="843"/>
      <c r="F122" s="843"/>
      <c r="G122" s="520">
        <v>410</v>
      </c>
      <c r="H122" s="587" t="s">
        <v>287</v>
      </c>
      <c r="I122" s="522" t="s">
        <v>55</v>
      </c>
      <c r="J122" s="599"/>
      <c r="K122" s="525">
        <f>K123+K134</f>
        <v>4444995</v>
      </c>
      <c r="L122" s="525">
        <f>L123+L134</f>
        <v>170500</v>
      </c>
      <c r="M122" s="525">
        <f>M123+M134</f>
        <v>4615495</v>
      </c>
      <c r="N122" s="525">
        <f>N123+N134</f>
        <v>4477148</v>
      </c>
      <c r="O122" s="526"/>
      <c r="P122" s="525">
        <f>P123+P134</f>
        <v>4517148</v>
      </c>
      <c r="Q122" s="554"/>
      <c r="Y122" s="529"/>
      <c r="Z122" s="529"/>
      <c r="AA122" s="529"/>
      <c r="AB122" s="529"/>
      <c r="AC122" s="529"/>
    </row>
    <row r="123" spans="1:17" ht="62.25" customHeight="1">
      <c r="A123" s="497"/>
      <c r="B123" s="581"/>
      <c r="C123" s="540"/>
      <c r="D123" s="540"/>
      <c r="E123" s="550">
        <v>400</v>
      </c>
      <c r="F123" s="550">
        <v>410</v>
      </c>
      <c r="G123" s="532">
        <v>410</v>
      </c>
      <c r="H123" s="606" t="s">
        <v>286</v>
      </c>
      <c r="I123" s="542" t="s">
        <v>223</v>
      </c>
      <c r="J123" s="558"/>
      <c r="K123" s="583">
        <f>K125+K127</f>
        <v>4077246</v>
      </c>
      <c r="L123" s="583">
        <f>L125+L127</f>
        <v>175500</v>
      </c>
      <c r="M123" s="583">
        <f>M125+M127</f>
        <v>4252746</v>
      </c>
      <c r="N123" s="583">
        <f>N125+N127</f>
        <v>4114399</v>
      </c>
      <c r="O123" s="584"/>
      <c r="P123" s="583">
        <f>P125+P127</f>
        <v>4154399</v>
      </c>
      <c r="Q123" s="721"/>
    </row>
    <row r="124" spans="1:17" ht="0" customHeight="1" hidden="1">
      <c r="A124" s="497"/>
      <c r="B124" s="844" t="s">
        <v>50</v>
      </c>
      <c r="C124" s="823"/>
      <c r="D124" s="823"/>
      <c r="E124" s="823"/>
      <c r="F124" s="823"/>
      <c r="G124" s="532">
        <v>540</v>
      </c>
      <c r="H124" s="597"/>
      <c r="I124" s="598"/>
      <c r="J124" s="558"/>
      <c r="K124" s="583"/>
      <c r="L124" s="583"/>
      <c r="M124" s="583"/>
      <c r="N124" s="583"/>
      <c r="O124" s="584"/>
      <c r="P124" s="583"/>
      <c r="Q124" s="721"/>
    </row>
    <row r="125" spans="1:17" ht="60.75" customHeight="1">
      <c r="A125" s="497"/>
      <c r="B125" s="531"/>
      <c r="C125" s="841" t="s">
        <v>225</v>
      </c>
      <c r="D125" s="842"/>
      <c r="E125" s="842"/>
      <c r="F125" s="842"/>
      <c r="G125" s="532">
        <v>810</v>
      </c>
      <c r="H125" s="539" t="s">
        <v>172</v>
      </c>
      <c r="I125" s="542" t="s">
        <v>223</v>
      </c>
      <c r="J125" s="567">
        <v>100</v>
      </c>
      <c r="K125" s="583">
        <f>K126</f>
        <v>3384399</v>
      </c>
      <c r="L125" s="583">
        <f>L126</f>
        <v>0</v>
      </c>
      <c r="M125" s="583">
        <f>M126</f>
        <v>3384399</v>
      </c>
      <c r="N125" s="583">
        <f>N126</f>
        <v>3384399</v>
      </c>
      <c r="O125" s="584"/>
      <c r="P125" s="583">
        <f>P126</f>
        <v>3384399</v>
      </c>
      <c r="Q125" s="721"/>
    </row>
    <row r="126" spans="1:17" ht="16.5" customHeight="1">
      <c r="A126" s="497"/>
      <c r="B126" s="492"/>
      <c r="C126" s="540"/>
      <c r="D126" s="842" t="s">
        <v>226</v>
      </c>
      <c r="E126" s="842"/>
      <c r="F126" s="842"/>
      <c r="G126" s="532">
        <v>810</v>
      </c>
      <c r="H126" s="541" t="s">
        <v>184</v>
      </c>
      <c r="I126" s="542" t="s">
        <v>223</v>
      </c>
      <c r="J126" s="567">
        <v>110</v>
      </c>
      <c r="K126" s="583">
        <v>3384399</v>
      </c>
      <c r="L126" s="753"/>
      <c r="M126" s="535">
        <f>K126+L126</f>
        <v>3384399</v>
      </c>
      <c r="N126" s="583">
        <v>3384399</v>
      </c>
      <c r="O126" s="584"/>
      <c r="P126" s="583">
        <v>3384399</v>
      </c>
      <c r="Q126" s="721"/>
    </row>
    <row r="127" spans="1:17" ht="29.25" customHeight="1">
      <c r="A127" s="497"/>
      <c r="B127" s="841">
        <v>800</v>
      </c>
      <c r="C127" s="841"/>
      <c r="D127" s="841"/>
      <c r="E127" s="841"/>
      <c r="F127" s="841"/>
      <c r="G127" s="532">
        <v>810</v>
      </c>
      <c r="H127" s="539" t="s">
        <v>175</v>
      </c>
      <c r="I127" s="542" t="s">
        <v>223</v>
      </c>
      <c r="J127" s="567">
        <v>200</v>
      </c>
      <c r="K127" s="583">
        <f>K128</f>
        <v>692847</v>
      </c>
      <c r="L127" s="583">
        <f>L128</f>
        <v>175500</v>
      </c>
      <c r="M127" s="583">
        <f>M128</f>
        <v>868347</v>
      </c>
      <c r="N127" s="583">
        <f>N128</f>
        <v>730000</v>
      </c>
      <c r="O127" s="584"/>
      <c r="P127" s="583">
        <f>P128</f>
        <v>770000</v>
      </c>
      <c r="Q127" s="721"/>
    </row>
    <row r="128" spans="1:29" ht="41.25" customHeight="1">
      <c r="A128" s="497"/>
      <c r="B128" s="531"/>
      <c r="C128" s="540"/>
      <c r="D128" s="540"/>
      <c r="E128" s="550">
        <v>800</v>
      </c>
      <c r="F128" s="550">
        <v>810</v>
      </c>
      <c r="G128" s="532">
        <v>810</v>
      </c>
      <c r="H128" s="541" t="s">
        <v>176</v>
      </c>
      <c r="I128" s="542" t="s">
        <v>223</v>
      </c>
      <c r="J128" s="567">
        <v>240</v>
      </c>
      <c r="K128" s="583">
        <v>692847</v>
      </c>
      <c r="L128" s="753">
        <v>175500</v>
      </c>
      <c r="M128" s="535">
        <f>K128+L128</f>
        <v>868347</v>
      </c>
      <c r="N128" s="583">
        <v>730000</v>
      </c>
      <c r="O128" s="584"/>
      <c r="P128" s="583">
        <v>770000</v>
      </c>
      <c r="Q128" s="721"/>
      <c r="Z128" s="791" t="s">
        <v>12</v>
      </c>
      <c r="AA128" s="728">
        <f>50+26+44+34+16+51</f>
        <v>221</v>
      </c>
      <c r="AB128" s="728">
        <f>37000+831347</f>
        <v>868347</v>
      </c>
      <c r="AC128" s="903">
        <f>AB128-K128</f>
        <v>175500</v>
      </c>
    </row>
    <row r="129" spans="1:17" ht="27" customHeight="1" hidden="1">
      <c r="A129" s="497"/>
      <c r="B129" s="491"/>
      <c r="C129" s="841" t="s">
        <v>227</v>
      </c>
      <c r="D129" s="842"/>
      <c r="E129" s="842"/>
      <c r="F129" s="842"/>
      <c r="G129" s="532">
        <v>810</v>
      </c>
      <c r="H129" s="541" t="s">
        <v>176</v>
      </c>
      <c r="I129" s="542" t="s">
        <v>223</v>
      </c>
      <c r="J129" s="567">
        <v>240</v>
      </c>
      <c r="K129" s="583">
        <v>648000</v>
      </c>
      <c r="L129" s="753"/>
      <c r="M129" s="583"/>
      <c r="N129" s="583">
        <v>650000</v>
      </c>
      <c r="O129" s="584"/>
      <c r="P129" s="583">
        <v>750000</v>
      </c>
      <c r="Q129" s="721"/>
    </row>
    <row r="130" spans="1:17" ht="2.25" customHeight="1" hidden="1">
      <c r="A130" s="497"/>
      <c r="B130" s="492"/>
      <c r="C130" s="540"/>
      <c r="D130" s="842" t="s">
        <v>228</v>
      </c>
      <c r="E130" s="842"/>
      <c r="F130" s="842"/>
      <c r="G130" s="532">
        <v>810</v>
      </c>
      <c r="H130" s="597"/>
      <c r="I130" s="542"/>
      <c r="J130" s="567">
        <v>240</v>
      </c>
      <c r="K130" s="583">
        <f>17000+629000+2000</f>
        <v>648000</v>
      </c>
      <c r="L130" s="753"/>
      <c r="M130" s="583"/>
      <c r="N130" s="583">
        <v>650000</v>
      </c>
      <c r="O130" s="584"/>
      <c r="P130" s="583">
        <v>750000</v>
      </c>
      <c r="Q130" s="721"/>
    </row>
    <row r="131" spans="1:17" ht="18" customHeight="1" hidden="1">
      <c r="A131" s="497"/>
      <c r="B131" s="841">
        <v>800</v>
      </c>
      <c r="C131" s="841"/>
      <c r="D131" s="841"/>
      <c r="E131" s="841"/>
      <c r="F131" s="841"/>
      <c r="G131" s="532">
        <v>810</v>
      </c>
      <c r="H131" s="597" t="s">
        <v>135</v>
      </c>
      <c r="I131" s="542" t="s">
        <v>223</v>
      </c>
      <c r="J131" s="607">
        <v>852</v>
      </c>
      <c r="K131" s="583">
        <v>2000</v>
      </c>
      <c r="L131" s="753"/>
      <c r="M131" s="583"/>
      <c r="N131" s="583"/>
      <c r="O131" s="584"/>
      <c r="P131" s="583"/>
      <c r="Q131" s="721"/>
    </row>
    <row r="132" spans="1:17" ht="55.5" customHeight="1" hidden="1">
      <c r="A132" s="497"/>
      <c r="B132" s="531"/>
      <c r="C132" s="540"/>
      <c r="D132" s="540"/>
      <c r="E132" s="550">
        <v>800</v>
      </c>
      <c r="F132" s="550">
        <v>810</v>
      </c>
      <c r="G132" s="532">
        <v>810</v>
      </c>
      <c r="H132" s="608" t="s">
        <v>94</v>
      </c>
      <c r="I132" s="542"/>
      <c r="J132" s="567"/>
      <c r="K132" s="609">
        <f>K134</f>
        <v>367749</v>
      </c>
      <c r="L132" s="757"/>
      <c r="M132" s="609"/>
      <c r="N132" s="609">
        <f>N134</f>
        <v>362749</v>
      </c>
      <c r="O132" s="610"/>
      <c r="P132" s="609">
        <f>P134</f>
        <v>362749</v>
      </c>
      <c r="Q132" s="721"/>
    </row>
    <row r="133" spans="1:27" ht="48.75" customHeight="1">
      <c r="A133" s="497"/>
      <c r="B133" s="491"/>
      <c r="C133" s="841" t="s">
        <v>229</v>
      </c>
      <c r="D133" s="842"/>
      <c r="E133" s="842"/>
      <c r="F133" s="842"/>
      <c r="G133" s="532">
        <v>810</v>
      </c>
      <c r="H133" s="533" t="s">
        <v>287</v>
      </c>
      <c r="I133" s="542" t="s">
        <v>55</v>
      </c>
      <c r="J133" s="567"/>
      <c r="K133" s="583">
        <f>K134</f>
        <v>367749</v>
      </c>
      <c r="L133" s="583">
        <f>L134</f>
        <v>-5000</v>
      </c>
      <c r="M133" s="583">
        <f>M134</f>
        <v>362749</v>
      </c>
      <c r="N133" s="583">
        <f>N134</f>
        <v>362749</v>
      </c>
      <c r="O133" s="584"/>
      <c r="P133" s="583">
        <f>P134</f>
        <v>362749</v>
      </c>
      <c r="Q133" s="721"/>
      <c r="AA133" s="728">
        <f>AA128-133</f>
        <v>88</v>
      </c>
    </row>
    <row r="134" spans="1:17" ht="51.75" customHeight="1">
      <c r="A134" s="497"/>
      <c r="B134" s="492"/>
      <c r="C134" s="540"/>
      <c r="D134" s="842" t="s">
        <v>230</v>
      </c>
      <c r="E134" s="842"/>
      <c r="F134" s="842"/>
      <c r="G134" s="532">
        <v>810</v>
      </c>
      <c r="H134" s="606" t="s">
        <v>286</v>
      </c>
      <c r="I134" s="542" t="s">
        <v>223</v>
      </c>
      <c r="J134" s="567"/>
      <c r="K134" s="583">
        <f>K136+K137</f>
        <v>367749</v>
      </c>
      <c r="L134" s="583">
        <f>L136+L137</f>
        <v>-5000</v>
      </c>
      <c r="M134" s="583">
        <f>M136+M137</f>
        <v>362749</v>
      </c>
      <c r="N134" s="583">
        <f>N136+N137</f>
        <v>362749</v>
      </c>
      <c r="O134" s="584"/>
      <c r="P134" s="583">
        <f>P136+P137</f>
        <v>362749</v>
      </c>
      <c r="Q134" s="721"/>
    </row>
    <row r="135" spans="1:27" ht="30.75" customHeight="1">
      <c r="A135" s="497"/>
      <c r="B135" s="841">
        <v>800</v>
      </c>
      <c r="C135" s="841"/>
      <c r="D135" s="841"/>
      <c r="E135" s="841"/>
      <c r="F135" s="841"/>
      <c r="G135" s="532">
        <v>810</v>
      </c>
      <c r="H135" s="539" t="s">
        <v>172</v>
      </c>
      <c r="I135" s="542" t="s">
        <v>223</v>
      </c>
      <c r="J135" s="567">
        <v>100</v>
      </c>
      <c r="K135" s="583">
        <f>K136</f>
        <v>362749</v>
      </c>
      <c r="L135" s="583">
        <f>L136</f>
        <v>0</v>
      </c>
      <c r="M135" s="583">
        <f>M136</f>
        <v>362749</v>
      </c>
      <c r="N135" s="583">
        <f>N136</f>
        <v>362749</v>
      </c>
      <c r="O135" s="584"/>
      <c r="P135" s="583">
        <f>P136</f>
        <v>362749</v>
      </c>
      <c r="Q135" s="721"/>
      <c r="Z135" s="728">
        <f>17+675.847</f>
        <v>692.847</v>
      </c>
      <c r="AA135" s="728">
        <f>17+696.347</f>
        <v>713.347</v>
      </c>
    </row>
    <row r="136" spans="1:27" ht="19.5" customHeight="1">
      <c r="A136" s="497"/>
      <c r="B136" s="531"/>
      <c r="C136" s="544"/>
      <c r="D136" s="540"/>
      <c r="E136" s="550">
        <v>800</v>
      </c>
      <c r="F136" s="550">
        <v>810</v>
      </c>
      <c r="G136" s="532">
        <v>810</v>
      </c>
      <c r="H136" s="541" t="s">
        <v>184</v>
      </c>
      <c r="I136" s="542" t="s">
        <v>223</v>
      </c>
      <c r="J136" s="567">
        <v>110</v>
      </c>
      <c r="K136" s="583">
        <v>362749</v>
      </c>
      <c r="L136" s="753"/>
      <c r="M136" s="535">
        <f>K136+L136</f>
        <v>362749</v>
      </c>
      <c r="N136" s="583">
        <v>362749</v>
      </c>
      <c r="O136" s="584"/>
      <c r="P136" s="583">
        <v>362749</v>
      </c>
      <c r="Q136" s="721"/>
      <c r="Z136" s="728">
        <f>696.347-17-692.847</f>
        <v>-13.5</v>
      </c>
      <c r="AA136" s="728">
        <f>696.347-17-692.847</f>
        <v>-13.5</v>
      </c>
    </row>
    <row r="137" spans="1:17" ht="28.5" customHeight="1">
      <c r="A137" s="497"/>
      <c r="B137" s="492"/>
      <c r="C137" s="490"/>
      <c r="D137" s="842" t="s">
        <v>231</v>
      </c>
      <c r="E137" s="842"/>
      <c r="F137" s="842"/>
      <c r="G137" s="532">
        <v>810</v>
      </c>
      <c r="H137" s="539" t="s">
        <v>175</v>
      </c>
      <c r="I137" s="542" t="s">
        <v>223</v>
      </c>
      <c r="J137" s="567">
        <v>200</v>
      </c>
      <c r="K137" s="583">
        <f>K138</f>
        <v>5000</v>
      </c>
      <c r="L137" s="583">
        <f>L138</f>
        <v>-5000</v>
      </c>
      <c r="M137" s="583">
        <f>M138</f>
        <v>0</v>
      </c>
      <c r="N137" s="583">
        <f>N138</f>
        <v>0</v>
      </c>
      <c r="O137" s="584"/>
      <c r="P137" s="583">
        <f>P138</f>
        <v>0</v>
      </c>
      <c r="Q137" s="721"/>
    </row>
    <row r="138" spans="1:17" ht="27.75" customHeight="1">
      <c r="A138" s="497"/>
      <c r="B138" s="841">
        <v>800</v>
      </c>
      <c r="C138" s="841"/>
      <c r="D138" s="841"/>
      <c r="E138" s="841"/>
      <c r="F138" s="841"/>
      <c r="G138" s="532">
        <v>810</v>
      </c>
      <c r="H138" s="541" t="s">
        <v>176</v>
      </c>
      <c r="I138" s="542" t="s">
        <v>223</v>
      </c>
      <c r="J138" s="567">
        <v>240</v>
      </c>
      <c r="K138" s="583">
        <v>5000</v>
      </c>
      <c r="L138" s="753">
        <v>-5000</v>
      </c>
      <c r="M138" s="535">
        <f>K138+L138</f>
        <v>0</v>
      </c>
      <c r="N138" s="583"/>
      <c r="O138" s="584"/>
      <c r="P138" s="583"/>
      <c r="Q138" s="721"/>
    </row>
    <row r="139" spans="1:29" s="530" customFormat="1" ht="48.75" customHeight="1">
      <c r="A139" s="519"/>
      <c r="B139" s="559"/>
      <c r="C139" s="560"/>
      <c r="D139" s="560"/>
      <c r="E139" s="561">
        <v>800</v>
      </c>
      <c r="F139" s="561">
        <v>810</v>
      </c>
      <c r="G139" s="520">
        <v>810</v>
      </c>
      <c r="H139" s="587" t="s">
        <v>288</v>
      </c>
      <c r="I139" s="563" t="s">
        <v>56</v>
      </c>
      <c r="J139" s="564"/>
      <c r="K139" s="525">
        <f>K140</f>
        <v>1789542</v>
      </c>
      <c r="L139" s="525">
        <f>L140</f>
        <v>0</v>
      </c>
      <c r="M139" s="525">
        <f>M140</f>
        <v>1789542</v>
      </c>
      <c r="N139" s="525">
        <f>N140</f>
        <v>1809542</v>
      </c>
      <c r="O139" s="526"/>
      <c r="P139" s="525">
        <f>P140</f>
        <v>1828876</v>
      </c>
      <c r="Q139" s="554"/>
      <c r="Y139" s="529"/>
      <c r="Z139" s="529"/>
      <c r="AA139" s="529"/>
      <c r="AB139" s="529"/>
      <c r="AC139" s="529"/>
    </row>
    <row r="140" spans="1:17" ht="59.25" customHeight="1" thickBot="1">
      <c r="A140" s="497"/>
      <c r="B140" s="491"/>
      <c r="C140" s="841" t="s">
        <v>232</v>
      </c>
      <c r="D140" s="842"/>
      <c r="E140" s="842"/>
      <c r="F140" s="842"/>
      <c r="G140" s="532">
        <v>810</v>
      </c>
      <c r="H140" s="611" t="s">
        <v>289</v>
      </c>
      <c r="I140" s="542" t="s">
        <v>224</v>
      </c>
      <c r="J140" s="564"/>
      <c r="K140" s="535">
        <f>K142+K144</f>
        <v>1789542</v>
      </c>
      <c r="L140" s="535">
        <f>L142+L144</f>
        <v>0</v>
      </c>
      <c r="M140" s="535">
        <f>M142+M144</f>
        <v>1789542</v>
      </c>
      <c r="N140" s="535">
        <f>N142+N144</f>
        <v>1809542</v>
      </c>
      <c r="O140" s="536"/>
      <c r="P140" s="535">
        <f>P142+P144</f>
        <v>1828876</v>
      </c>
      <c r="Q140" s="721"/>
    </row>
    <row r="141" spans="1:26" ht="55.5" customHeight="1">
      <c r="A141" s="497"/>
      <c r="B141" s="492"/>
      <c r="C141" s="540"/>
      <c r="D141" s="842" t="s">
        <v>233</v>
      </c>
      <c r="E141" s="842"/>
      <c r="F141" s="842"/>
      <c r="G141" s="532">
        <v>810</v>
      </c>
      <c r="H141" s="539" t="s">
        <v>172</v>
      </c>
      <c r="I141" s="542" t="s">
        <v>224</v>
      </c>
      <c r="J141" s="567">
        <v>100</v>
      </c>
      <c r="K141" s="535">
        <f>K142</f>
        <v>1778542</v>
      </c>
      <c r="L141" s="535">
        <f>L142</f>
        <v>-25000</v>
      </c>
      <c r="M141" s="535">
        <f>M142</f>
        <v>1753542</v>
      </c>
      <c r="N141" s="535">
        <f>N142</f>
        <v>1798542</v>
      </c>
      <c r="O141" s="536"/>
      <c r="P141" s="535">
        <f>P142</f>
        <v>1817876</v>
      </c>
      <c r="Q141" s="721"/>
      <c r="Z141" s="792">
        <f>1719.367+59.175</f>
        <v>1778.542</v>
      </c>
    </row>
    <row r="142" spans="1:28" ht="18.75" customHeight="1">
      <c r="A142" s="497"/>
      <c r="B142" s="841">
        <v>800</v>
      </c>
      <c r="C142" s="841"/>
      <c r="D142" s="841"/>
      <c r="E142" s="841"/>
      <c r="F142" s="841"/>
      <c r="G142" s="532">
        <v>810</v>
      </c>
      <c r="H142" s="541" t="s">
        <v>184</v>
      </c>
      <c r="I142" s="542" t="s">
        <v>224</v>
      </c>
      <c r="J142" s="567">
        <v>110</v>
      </c>
      <c r="K142" s="535">
        <v>1778542</v>
      </c>
      <c r="L142" s="752">
        <v>-25000</v>
      </c>
      <c r="M142" s="535">
        <f>K142+L142</f>
        <v>1753542</v>
      </c>
      <c r="N142" s="535">
        <v>1798542</v>
      </c>
      <c r="O142" s="536"/>
      <c r="P142" s="535">
        <v>1817876</v>
      </c>
      <c r="Q142" s="721"/>
      <c r="Z142" s="728">
        <f>1778.542-1719.367-38.675</f>
        <v>20.499999999999957</v>
      </c>
      <c r="AB142" s="728">
        <f>1719367+34175</f>
        <v>1753542</v>
      </c>
    </row>
    <row r="143" spans="1:17" ht="27" customHeight="1">
      <c r="A143" s="497"/>
      <c r="B143" s="531"/>
      <c r="C143" s="540"/>
      <c r="D143" s="540"/>
      <c r="E143" s="550">
        <v>800</v>
      </c>
      <c r="F143" s="550">
        <v>810</v>
      </c>
      <c r="G143" s="532">
        <v>810</v>
      </c>
      <c r="H143" s="539" t="s">
        <v>175</v>
      </c>
      <c r="I143" s="542" t="s">
        <v>224</v>
      </c>
      <c r="J143" s="567">
        <v>200</v>
      </c>
      <c r="K143" s="535">
        <f>K144</f>
        <v>11000</v>
      </c>
      <c r="L143" s="535">
        <f>L144</f>
        <v>25000</v>
      </c>
      <c r="M143" s="535">
        <f>M144</f>
        <v>36000</v>
      </c>
      <c r="N143" s="535">
        <f>N144</f>
        <v>11000</v>
      </c>
      <c r="O143" s="536"/>
      <c r="P143" s="535">
        <f>P144</f>
        <v>11000</v>
      </c>
      <c r="Q143" s="721"/>
    </row>
    <row r="144" spans="1:26" ht="28.5" customHeight="1">
      <c r="A144" s="497"/>
      <c r="B144" s="491"/>
      <c r="C144" s="841" t="s">
        <v>234</v>
      </c>
      <c r="D144" s="842"/>
      <c r="E144" s="842"/>
      <c r="F144" s="842"/>
      <c r="G144" s="532">
        <v>810</v>
      </c>
      <c r="H144" s="541" t="s">
        <v>176</v>
      </c>
      <c r="I144" s="542" t="s">
        <v>224</v>
      </c>
      <c r="J144" s="567">
        <v>240</v>
      </c>
      <c r="K144" s="535">
        <v>11000</v>
      </c>
      <c r="L144" s="752">
        <v>25000</v>
      </c>
      <c r="M144" s="535">
        <f>K144+L144</f>
        <v>36000</v>
      </c>
      <c r="N144" s="535">
        <v>11000</v>
      </c>
      <c r="O144" s="536"/>
      <c r="P144" s="535">
        <v>11000</v>
      </c>
      <c r="Q144" s="721"/>
      <c r="Z144" s="793" t="s">
        <v>2</v>
      </c>
    </row>
    <row r="145" spans="1:17" ht="30" customHeight="1">
      <c r="A145" s="497"/>
      <c r="B145" s="492"/>
      <c r="C145" s="540"/>
      <c r="D145" s="842" t="s">
        <v>235</v>
      </c>
      <c r="E145" s="842"/>
      <c r="F145" s="842"/>
      <c r="G145" s="546">
        <v>810</v>
      </c>
      <c r="H145" s="612" t="s">
        <v>111</v>
      </c>
      <c r="I145" s="613"/>
      <c r="J145" s="614"/>
      <c r="K145" s="600">
        <f>K139+K122+K118+K114+K95+K88+K82+K75+K71+K36+K29+K21+K14</f>
        <v>31076600</v>
      </c>
      <c r="L145" s="600">
        <f>L139+L122+L118+L114+L95+L88+L82+L75+L71+L36+L29+L21+L14</f>
        <v>17288940.96</v>
      </c>
      <c r="M145" s="600">
        <f>M139+M122+M118+M114+M95+M88+M82+M75+M71+M36+M29+M21+M14</f>
        <v>48365540.95999999</v>
      </c>
      <c r="N145" s="600">
        <f>N139+N122+N118+N114+N95+N88+N82+N75+N71+N36+N29+N21+N14</f>
        <v>32020700</v>
      </c>
      <c r="O145" s="556"/>
      <c r="P145" s="600">
        <f>P139+P122+P118+P114+P95+P88+P82+P75+P71+P36+P29+P21+P14</f>
        <v>34335000</v>
      </c>
      <c r="Q145" s="721"/>
    </row>
    <row r="146" spans="1:17" s="728" customFormat="1" ht="18" customHeight="1" hidden="1">
      <c r="A146" s="615"/>
      <c r="B146" s="839"/>
      <c r="C146" s="839"/>
      <c r="D146" s="839"/>
      <c r="E146" s="839"/>
      <c r="F146" s="839"/>
      <c r="G146" s="616"/>
      <c r="H146" s="617"/>
      <c r="I146" s="618"/>
      <c r="J146" s="619"/>
      <c r="K146" s="620">
        <f>K145-31076600</f>
        <v>0</v>
      </c>
      <c r="L146" s="758"/>
      <c r="M146" s="620"/>
      <c r="N146" s="621"/>
      <c r="O146" s="621"/>
      <c r="P146" s="621">
        <f>34335000-P145</f>
        <v>0</v>
      </c>
      <c r="Q146" s="727"/>
    </row>
    <row r="147" spans="1:17" s="728" customFormat="1" ht="48" customHeight="1" hidden="1">
      <c r="A147" s="615"/>
      <c r="B147" s="494"/>
      <c r="C147" s="493"/>
      <c r="D147" s="493"/>
      <c r="E147" s="616"/>
      <c r="F147" s="616"/>
      <c r="G147" s="616"/>
      <c r="H147" s="617"/>
      <c r="I147" s="618"/>
      <c r="J147" s="619" t="s">
        <v>310</v>
      </c>
      <c r="K147" s="620">
        <v>28434650</v>
      </c>
      <c r="L147" s="758"/>
      <c r="M147" s="620"/>
      <c r="N147" s="621">
        <v>29253280</v>
      </c>
      <c r="O147" s="621"/>
      <c r="P147" s="621">
        <v>31429580</v>
      </c>
      <c r="Q147" s="727"/>
    </row>
    <row r="148" spans="1:17" s="728" customFormat="1" ht="47.25" customHeight="1" hidden="1">
      <c r="A148" s="615"/>
      <c r="B148" s="494"/>
      <c r="C148" s="839"/>
      <c r="D148" s="839"/>
      <c r="E148" s="839"/>
      <c r="F148" s="839"/>
      <c r="G148" s="616"/>
      <c r="H148" s="617"/>
      <c r="I148" s="618"/>
      <c r="J148" s="619" t="s">
        <v>311</v>
      </c>
      <c r="K148" s="620">
        <f>K145-K147</f>
        <v>2641950</v>
      </c>
      <c r="L148" s="758"/>
      <c r="M148" s="620"/>
      <c r="N148" s="620">
        <f>N145-N147</f>
        <v>2767420</v>
      </c>
      <c r="O148" s="621"/>
      <c r="P148" s="620">
        <f>P145-P147</f>
        <v>2905420</v>
      </c>
      <c r="Q148" s="727"/>
    </row>
    <row r="149" spans="1:17" s="728" customFormat="1" ht="57" customHeight="1" hidden="1">
      <c r="A149" s="615"/>
      <c r="B149" s="494"/>
      <c r="C149" s="493"/>
      <c r="D149" s="839"/>
      <c r="E149" s="839"/>
      <c r="F149" s="839"/>
      <c r="G149" s="616"/>
      <c r="H149" s="617"/>
      <c r="I149" s="618"/>
      <c r="J149" s="619"/>
      <c r="K149" s="620"/>
      <c r="L149" s="758">
        <f>L144+L128+L120+L117+L113+L91+L87+L74+L55+L51+L133</f>
        <v>846461.69</v>
      </c>
      <c r="M149" s="620">
        <v>47594688.27</v>
      </c>
      <c r="N149" s="621"/>
      <c r="O149" s="621"/>
      <c r="P149" s="621"/>
      <c r="Q149" s="727"/>
    </row>
    <row r="150" spans="1:17" s="728" customFormat="1" ht="18" customHeight="1" hidden="1">
      <c r="A150" s="615"/>
      <c r="B150" s="839"/>
      <c r="C150" s="839"/>
      <c r="D150" s="839"/>
      <c r="E150" s="839"/>
      <c r="F150" s="839"/>
      <c r="G150" s="616"/>
      <c r="H150" s="617"/>
      <c r="I150" s="618"/>
      <c r="J150" s="619"/>
      <c r="K150" s="620"/>
      <c r="L150" s="758">
        <f>770852.69</f>
        <v>770852.69</v>
      </c>
      <c r="M150" s="620">
        <f>M149-M145</f>
        <v>-770852.6899999902</v>
      </c>
      <c r="N150" s="621">
        <f>L150+M150</f>
        <v>9.778887033462524E-09</v>
      </c>
      <c r="O150" s="621"/>
      <c r="P150" s="621"/>
      <c r="Q150" s="727"/>
    </row>
    <row r="151" spans="1:17" s="728" customFormat="1" ht="56.25" customHeight="1">
      <c r="A151" s="615"/>
      <c r="B151" s="494"/>
      <c r="C151" s="493"/>
      <c r="D151" s="493"/>
      <c r="E151" s="616"/>
      <c r="F151" s="616"/>
      <c r="G151" s="616"/>
      <c r="H151" s="617"/>
      <c r="I151" s="618"/>
      <c r="J151" s="619"/>
      <c r="K151" s="620"/>
      <c r="L151" s="758">
        <f>L149-L150</f>
        <v>75609</v>
      </c>
      <c r="M151" s="620"/>
      <c r="N151" s="621"/>
      <c r="O151" s="621"/>
      <c r="P151" s="621"/>
      <c r="Q151" s="727"/>
    </row>
    <row r="152" spans="1:17" s="728" customFormat="1" ht="93.75" customHeight="1">
      <c r="A152" s="615"/>
      <c r="B152" s="494"/>
      <c r="C152" s="839"/>
      <c r="D152" s="839"/>
      <c r="E152" s="839"/>
      <c r="F152" s="839"/>
      <c r="G152" s="616"/>
      <c r="H152" s="617"/>
      <c r="I152" s="618"/>
      <c r="J152" s="619"/>
      <c r="K152" s="620"/>
      <c r="L152" s="758">
        <f>17288940.96-L145</f>
        <v>0</v>
      </c>
      <c r="M152" s="620"/>
      <c r="N152" s="621"/>
      <c r="O152" s="621"/>
      <c r="P152" s="621"/>
      <c r="Q152" s="727"/>
    </row>
    <row r="153" spans="1:17" s="728" customFormat="1" ht="112.5" customHeight="1">
      <c r="A153" s="615"/>
      <c r="B153" s="494"/>
      <c r="C153" s="493"/>
      <c r="D153" s="839"/>
      <c r="E153" s="839"/>
      <c r="F153" s="839"/>
      <c r="G153" s="616"/>
      <c r="H153" s="617"/>
      <c r="I153" s="618"/>
      <c r="J153" s="619"/>
      <c r="K153" s="622"/>
      <c r="L153" s="845">
        <f>L145-L121-L107-L105-L101</f>
        <v>770852.6900000009</v>
      </c>
      <c r="M153" s="622"/>
      <c r="N153" s="623"/>
      <c r="O153" s="623"/>
      <c r="P153" s="623"/>
      <c r="Q153" s="727"/>
    </row>
    <row r="154" spans="1:17" s="728" customFormat="1" ht="18.75" customHeight="1">
      <c r="A154" s="615"/>
      <c r="B154" s="839"/>
      <c r="C154" s="839"/>
      <c r="D154" s="839"/>
      <c r="E154" s="839"/>
      <c r="F154" s="839"/>
      <c r="G154" s="616"/>
      <c r="H154" s="617"/>
      <c r="I154" s="618"/>
      <c r="J154" s="619"/>
      <c r="K154" s="622"/>
      <c r="L154" s="759"/>
      <c r="M154" s="622"/>
      <c r="N154" s="623"/>
      <c r="O154" s="623"/>
      <c r="P154" s="623"/>
      <c r="Q154" s="727"/>
    </row>
    <row r="155" spans="1:17" s="728" customFormat="1" ht="18.75" customHeight="1">
      <c r="A155" s="615"/>
      <c r="B155" s="494"/>
      <c r="C155" s="493"/>
      <c r="D155" s="493"/>
      <c r="E155" s="616"/>
      <c r="F155" s="616"/>
      <c r="G155" s="616"/>
      <c r="H155" s="617"/>
      <c r="I155" s="618"/>
      <c r="J155" s="619"/>
      <c r="K155" s="622"/>
      <c r="L155" s="759"/>
      <c r="M155" s="622"/>
      <c r="N155" s="623"/>
      <c r="O155" s="623"/>
      <c r="P155" s="623"/>
      <c r="Q155" s="727"/>
    </row>
    <row r="156" spans="1:17" s="728" customFormat="1" ht="75" customHeight="1">
      <c r="A156" s="615"/>
      <c r="B156" s="840"/>
      <c r="C156" s="840"/>
      <c r="D156" s="840"/>
      <c r="E156" s="840"/>
      <c r="F156" s="840"/>
      <c r="G156" s="616"/>
      <c r="H156" s="624"/>
      <c r="I156" s="625"/>
      <c r="J156" s="626"/>
      <c r="K156" s="627"/>
      <c r="L156" s="760"/>
      <c r="M156" s="627"/>
      <c r="N156" s="623"/>
      <c r="O156" s="623"/>
      <c r="P156" s="623"/>
      <c r="Q156" s="727"/>
    </row>
    <row r="157" spans="1:17" s="728" customFormat="1" ht="75" customHeight="1">
      <c r="A157" s="615"/>
      <c r="B157" s="494"/>
      <c r="C157" s="493"/>
      <c r="D157" s="839"/>
      <c r="E157" s="839"/>
      <c r="F157" s="839"/>
      <c r="G157" s="616"/>
      <c r="H157" s="617"/>
      <c r="I157" s="618"/>
      <c r="J157" s="619"/>
      <c r="K157" s="622"/>
      <c r="L157" s="759"/>
      <c r="M157" s="622"/>
      <c r="N157" s="623"/>
      <c r="O157" s="623"/>
      <c r="P157" s="623"/>
      <c r="Q157" s="727"/>
    </row>
    <row r="158" spans="1:17" s="728" customFormat="1" ht="37.5" customHeight="1">
      <c r="A158" s="615"/>
      <c r="B158" s="839"/>
      <c r="C158" s="839"/>
      <c r="D158" s="839"/>
      <c r="E158" s="839"/>
      <c r="F158" s="839"/>
      <c r="G158" s="616"/>
      <c r="H158" s="617"/>
      <c r="I158" s="618"/>
      <c r="J158" s="619"/>
      <c r="K158" s="622"/>
      <c r="L158" s="759"/>
      <c r="M158" s="622"/>
      <c r="N158" s="623"/>
      <c r="O158" s="623"/>
      <c r="P158" s="623"/>
      <c r="Q158" s="727"/>
    </row>
    <row r="159" spans="1:17" s="728" customFormat="1" ht="37.5" customHeight="1">
      <c r="A159" s="615"/>
      <c r="B159" s="494"/>
      <c r="C159" s="493"/>
      <c r="D159" s="493"/>
      <c r="E159" s="616"/>
      <c r="F159" s="616"/>
      <c r="G159" s="616"/>
      <c r="H159" s="617"/>
      <c r="I159" s="618"/>
      <c r="J159" s="619"/>
      <c r="K159" s="622"/>
      <c r="L159" s="759"/>
      <c r="M159" s="622"/>
      <c r="N159" s="623"/>
      <c r="O159" s="623"/>
      <c r="P159" s="623"/>
      <c r="Q159" s="727"/>
    </row>
    <row r="160" spans="1:17" s="728" customFormat="1" ht="18.75" customHeight="1">
      <c r="A160" s="615"/>
      <c r="B160" s="839"/>
      <c r="C160" s="839"/>
      <c r="D160" s="839"/>
      <c r="E160" s="839"/>
      <c r="F160" s="839"/>
      <c r="G160" s="616"/>
      <c r="H160" s="617"/>
      <c r="I160" s="618"/>
      <c r="J160" s="619"/>
      <c r="K160" s="622"/>
      <c r="L160" s="759"/>
      <c r="M160" s="622"/>
      <c r="N160" s="623"/>
      <c r="O160" s="623"/>
      <c r="P160" s="623"/>
      <c r="Q160" s="727"/>
    </row>
    <row r="161" spans="1:17" s="728" customFormat="1" ht="37.5" customHeight="1">
      <c r="A161" s="615"/>
      <c r="B161" s="494"/>
      <c r="C161" s="493"/>
      <c r="D161" s="493"/>
      <c r="E161" s="616"/>
      <c r="F161" s="616"/>
      <c r="G161" s="616"/>
      <c r="H161" s="617"/>
      <c r="I161" s="618"/>
      <c r="J161" s="619"/>
      <c r="K161" s="622"/>
      <c r="L161" s="759"/>
      <c r="M161" s="622"/>
      <c r="N161" s="623"/>
      <c r="O161" s="623"/>
      <c r="P161" s="623"/>
      <c r="Q161" s="727"/>
    </row>
    <row r="162" spans="1:17" s="728" customFormat="1" ht="206.25" customHeight="1">
      <c r="A162" s="615"/>
      <c r="B162" s="494"/>
      <c r="C162" s="493"/>
      <c r="D162" s="839"/>
      <c r="E162" s="839"/>
      <c r="F162" s="839"/>
      <c r="G162" s="616"/>
      <c r="H162" s="617"/>
      <c r="I162" s="618"/>
      <c r="J162" s="619"/>
      <c r="K162" s="622"/>
      <c r="L162" s="759"/>
      <c r="M162" s="622"/>
      <c r="N162" s="727"/>
      <c r="O162" s="727"/>
      <c r="P162" s="727"/>
      <c r="Q162" s="727"/>
    </row>
    <row r="163" spans="1:17" s="728" customFormat="1" ht="18.75" customHeight="1">
      <c r="A163" s="615"/>
      <c r="B163" s="839"/>
      <c r="C163" s="839"/>
      <c r="D163" s="839"/>
      <c r="E163" s="839"/>
      <c r="F163" s="839"/>
      <c r="G163" s="616"/>
      <c r="H163" s="617"/>
      <c r="I163" s="618"/>
      <c r="J163" s="619"/>
      <c r="K163" s="622"/>
      <c r="L163" s="759"/>
      <c r="M163" s="622"/>
      <c r="N163" s="727"/>
      <c r="O163" s="727"/>
      <c r="P163" s="727"/>
      <c r="Q163" s="727"/>
    </row>
    <row r="164" spans="1:17" s="728" customFormat="1" ht="37.5" customHeight="1">
      <c r="A164" s="615"/>
      <c r="B164" s="494"/>
      <c r="C164" s="493"/>
      <c r="D164" s="493"/>
      <c r="E164" s="616"/>
      <c r="F164" s="616"/>
      <c r="G164" s="616"/>
      <c r="H164" s="617"/>
      <c r="I164" s="618"/>
      <c r="J164" s="619"/>
      <c r="K164" s="622"/>
      <c r="L164" s="759"/>
      <c r="M164" s="622"/>
      <c r="N164" s="727"/>
      <c r="O164" s="727"/>
      <c r="P164" s="727"/>
      <c r="Q164" s="727"/>
    </row>
    <row r="165" spans="1:17" s="728" customFormat="1" ht="18.75" customHeight="1">
      <c r="A165" s="615"/>
      <c r="B165" s="839"/>
      <c r="C165" s="839"/>
      <c r="D165" s="839"/>
      <c r="E165" s="839"/>
      <c r="F165" s="839"/>
      <c r="G165" s="616"/>
      <c r="H165" s="617"/>
      <c r="I165" s="618"/>
      <c r="J165" s="619"/>
      <c r="K165" s="622"/>
      <c r="L165" s="759"/>
      <c r="M165" s="622"/>
      <c r="N165" s="727"/>
      <c r="O165" s="727"/>
      <c r="P165" s="727"/>
      <c r="Q165" s="727"/>
    </row>
    <row r="166" spans="1:17" s="728" customFormat="1" ht="56.25" customHeight="1">
      <c r="A166" s="615"/>
      <c r="B166" s="494"/>
      <c r="C166" s="493"/>
      <c r="D166" s="493"/>
      <c r="E166" s="616"/>
      <c r="F166" s="616"/>
      <c r="G166" s="616"/>
      <c r="H166" s="617"/>
      <c r="I166" s="618"/>
      <c r="J166" s="619"/>
      <c r="K166" s="622"/>
      <c r="L166" s="759"/>
      <c r="M166" s="622"/>
      <c r="N166" s="727"/>
      <c r="O166" s="727"/>
      <c r="P166" s="727"/>
      <c r="Q166" s="727"/>
    </row>
    <row r="167" spans="1:17" s="728" customFormat="1" ht="56.25" customHeight="1">
      <c r="A167" s="615"/>
      <c r="B167" s="840"/>
      <c r="C167" s="840"/>
      <c r="D167" s="840"/>
      <c r="E167" s="840"/>
      <c r="F167" s="840"/>
      <c r="G167" s="616"/>
      <c r="H167" s="628"/>
      <c r="I167" s="625"/>
      <c r="J167" s="626"/>
      <c r="K167" s="627"/>
      <c r="L167" s="760"/>
      <c r="M167" s="627"/>
      <c r="N167" s="727"/>
      <c r="O167" s="727"/>
      <c r="P167" s="727"/>
      <c r="Q167" s="727"/>
    </row>
    <row r="168" spans="1:17" s="728" customFormat="1" ht="75" customHeight="1">
      <c r="A168" s="615"/>
      <c r="B168" s="494"/>
      <c r="C168" s="839"/>
      <c r="D168" s="839"/>
      <c r="E168" s="839"/>
      <c r="F168" s="839"/>
      <c r="G168" s="616"/>
      <c r="H168" s="629"/>
      <c r="I168" s="618"/>
      <c r="J168" s="619"/>
      <c r="K168" s="622"/>
      <c r="L168" s="759"/>
      <c r="M168" s="622"/>
      <c r="N168" s="727"/>
      <c r="O168" s="727"/>
      <c r="P168" s="727"/>
      <c r="Q168" s="727"/>
    </row>
    <row r="169" spans="1:17" s="728" customFormat="1" ht="93.75" customHeight="1">
      <c r="A169" s="615"/>
      <c r="B169" s="494"/>
      <c r="C169" s="493"/>
      <c r="D169" s="839"/>
      <c r="E169" s="839"/>
      <c r="F169" s="839"/>
      <c r="G169" s="616"/>
      <c r="H169" s="629"/>
      <c r="I169" s="618"/>
      <c r="J169" s="619"/>
      <c r="K169" s="622"/>
      <c r="L169" s="759"/>
      <c r="M169" s="622"/>
      <c r="N169" s="727"/>
      <c r="O169" s="727"/>
      <c r="P169" s="727"/>
      <c r="Q169" s="727"/>
    </row>
    <row r="170" spans="1:17" s="728" customFormat="1" ht="37.5" customHeight="1">
      <c r="A170" s="615"/>
      <c r="B170" s="839"/>
      <c r="C170" s="839"/>
      <c r="D170" s="839"/>
      <c r="E170" s="839"/>
      <c r="F170" s="839"/>
      <c r="G170" s="616"/>
      <c r="H170" s="629"/>
      <c r="I170" s="618"/>
      <c r="J170" s="619"/>
      <c r="K170" s="622"/>
      <c r="L170" s="759"/>
      <c r="M170" s="622"/>
      <c r="N170" s="727"/>
      <c r="O170" s="727"/>
      <c r="P170" s="727"/>
      <c r="Q170" s="727"/>
    </row>
    <row r="171" spans="1:17" s="728" customFormat="1" ht="37.5" customHeight="1">
      <c r="A171" s="615"/>
      <c r="B171" s="494"/>
      <c r="C171" s="493"/>
      <c r="D171" s="493"/>
      <c r="E171" s="616"/>
      <c r="F171" s="616"/>
      <c r="G171" s="616"/>
      <c r="H171" s="629"/>
      <c r="I171" s="618"/>
      <c r="J171" s="619"/>
      <c r="K171" s="622"/>
      <c r="L171" s="759"/>
      <c r="M171" s="622"/>
      <c r="N171" s="727"/>
      <c r="O171" s="727"/>
      <c r="P171" s="727"/>
      <c r="Q171" s="727"/>
    </row>
    <row r="172" spans="1:17" s="728" customFormat="1" ht="75" customHeight="1">
      <c r="A172" s="615"/>
      <c r="B172" s="494"/>
      <c r="C172" s="839"/>
      <c r="D172" s="839"/>
      <c r="E172" s="839"/>
      <c r="F172" s="839"/>
      <c r="G172" s="616"/>
      <c r="H172" s="629"/>
      <c r="I172" s="618"/>
      <c r="J172" s="619"/>
      <c r="K172" s="622"/>
      <c r="L172" s="759"/>
      <c r="M172" s="622"/>
      <c r="N172" s="727"/>
      <c r="O172" s="727"/>
      <c r="P172" s="727"/>
      <c r="Q172" s="727"/>
    </row>
    <row r="173" spans="1:17" s="728" customFormat="1" ht="93.75" customHeight="1">
      <c r="A173" s="615"/>
      <c r="B173" s="494"/>
      <c r="C173" s="493"/>
      <c r="D173" s="839"/>
      <c r="E173" s="839"/>
      <c r="F173" s="839"/>
      <c r="G173" s="616"/>
      <c r="H173" s="629"/>
      <c r="I173" s="618"/>
      <c r="J173" s="619"/>
      <c r="K173" s="622"/>
      <c r="L173" s="759"/>
      <c r="M173" s="622"/>
      <c r="N173" s="727"/>
      <c r="O173" s="727"/>
      <c r="P173" s="727"/>
      <c r="Q173" s="727"/>
    </row>
    <row r="174" spans="1:17" s="728" customFormat="1" ht="37.5" customHeight="1">
      <c r="A174" s="615"/>
      <c r="B174" s="839"/>
      <c r="C174" s="839"/>
      <c r="D174" s="839"/>
      <c r="E174" s="839"/>
      <c r="F174" s="839"/>
      <c r="G174" s="616"/>
      <c r="H174" s="629"/>
      <c r="I174" s="618"/>
      <c r="J174" s="619"/>
      <c r="K174" s="622"/>
      <c r="L174" s="759"/>
      <c r="M174" s="622"/>
      <c r="N174" s="727"/>
      <c r="O174" s="727"/>
      <c r="P174" s="727"/>
      <c r="Q174" s="727"/>
    </row>
    <row r="175" spans="1:17" s="728" customFormat="1" ht="37.5" customHeight="1">
      <c r="A175" s="615"/>
      <c r="B175" s="494"/>
      <c r="C175" s="493"/>
      <c r="D175" s="493"/>
      <c r="E175" s="616"/>
      <c r="F175" s="616"/>
      <c r="G175" s="616"/>
      <c r="H175" s="629"/>
      <c r="I175" s="618"/>
      <c r="J175" s="619"/>
      <c r="K175" s="622"/>
      <c r="L175" s="759"/>
      <c r="M175" s="622"/>
      <c r="N175" s="727"/>
      <c r="O175" s="727"/>
      <c r="P175" s="727"/>
      <c r="Q175" s="727"/>
    </row>
    <row r="176" spans="1:17" s="728" customFormat="1" ht="56.25" customHeight="1">
      <c r="A176" s="615"/>
      <c r="B176" s="839"/>
      <c r="C176" s="839"/>
      <c r="D176" s="839"/>
      <c r="E176" s="839"/>
      <c r="F176" s="839"/>
      <c r="G176" s="616"/>
      <c r="H176" s="629"/>
      <c r="I176" s="618"/>
      <c r="J176" s="619"/>
      <c r="K176" s="622"/>
      <c r="L176" s="759"/>
      <c r="M176" s="622"/>
      <c r="N176" s="727"/>
      <c r="O176" s="727"/>
      <c r="P176" s="727"/>
      <c r="Q176" s="727"/>
    </row>
    <row r="177" spans="1:17" s="728" customFormat="1" ht="18.75" customHeight="1">
      <c r="A177" s="615"/>
      <c r="B177" s="494"/>
      <c r="C177" s="493"/>
      <c r="D177" s="493"/>
      <c r="E177" s="616"/>
      <c r="F177" s="616"/>
      <c r="G177" s="616"/>
      <c r="H177" s="629"/>
      <c r="I177" s="618"/>
      <c r="J177" s="619"/>
      <c r="K177" s="622"/>
      <c r="L177" s="759"/>
      <c r="M177" s="622"/>
      <c r="N177" s="727"/>
      <c r="O177" s="727"/>
      <c r="P177" s="727"/>
      <c r="Q177" s="727"/>
    </row>
    <row r="178" spans="1:17" s="728" customFormat="1" ht="168.75" customHeight="1">
      <c r="A178" s="615"/>
      <c r="B178" s="494"/>
      <c r="C178" s="493"/>
      <c r="D178" s="839"/>
      <c r="E178" s="839"/>
      <c r="F178" s="839"/>
      <c r="G178" s="616"/>
      <c r="H178" s="629"/>
      <c r="I178" s="618"/>
      <c r="J178" s="619"/>
      <c r="K178" s="622"/>
      <c r="L178" s="759"/>
      <c r="M178" s="622"/>
      <c r="N178" s="727"/>
      <c r="O178" s="727"/>
      <c r="P178" s="727"/>
      <c r="Q178" s="727"/>
    </row>
    <row r="179" spans="1:17" s="728" customFormat="1" ht="56.25" customHeight="1">
      <c r="A179" s="615"/>
      <c r="B179" s="839"/>
      <c r="C179" s="839"/>
      <c r="D179" s="839"/>
      <c r="E179" s="839"/>
      <c r="F179" s="839"/>
      <c r="G179" s="616"/>
      <c r="H179" s="629"/>
      <c r="I179" s="618"/>
      <c r="J179" s="619"/>
      <c r="K179" s="622"/>
      <c r="L179" s="759"/>
      <c r="M179" s="622"/>
      <c r="N179" s="727"/>
      <c r="O179" s="727"/>
      <c r="P179" s="727"/>
      <c r="Q179" s="727"/>
    </row>
    <row r="180" spans="1:17" s="728" customFormat="1" ht="18.75" customHeight="1">
      <c r="A180" s="615"/>
      <c r="B180" s="494"/>
      <c r="C180" s="493"/>
      <c r="D180" s="493"/>
      <c r="E180" s="616"/>
      <c r="F180" s="616"/>
      <c r="G180" s="616"/>
      <c r="H180" s="629"/>
      <c r="I180" s="618"/>
      <c r="J180" s="619"/>
      <c r="K180" s="622"/>
      <c r="L180" s="759"/>
      <c r="M180" s="622"/>
      <c r="N180" s="727"/>
      <c r="O180" s="727"/>
      <c r="P180" s="727"/>
      <c r="Q180" s="727"/>
    </row>
    <row r="181" spans="1:17" s="728" customFormat="1" ht="93.75" customHeight="1">
      <c r="A181" s="615"/>
      <c r="B181" s="494"/>
      <c r="C181" s="839"/>
      <c r="D181" s="839"/>
      <c r="E181" s="839"/>
      <c r="F181" s="839"/>
      <c r="G181" s="616"/>
      <c r="H181" s="629"/>
      <c r="I181" s="618"/>
      <c r="J181" s="619"/>
      <c r="K181" s="622"/>
      <c r="L181" s="759"/>
      <c r="M181" s="622"/>
      <c r="N181" s="727"/>
      <c r="O181" s="727"/>
      <c r="P181" s="727"/>
      <c r="Q181" s="727"/>
    </row>
    <row r="182" spans="1:17" s="728" customFormat="1" ht="300" customHeight="1">
      <c r="A182" s="615"/>
      <c r="B182" s="494"/>
      <c r="C182" s="493"/>
      <c r="D182" s="839"/>
      <c r="E182" s="839"/>
      <c r="F182" s="839"/>
      <c r="G182" s="616"/>
      <c r="H182" s="629"/>
      <c r="I182" s="618"/>
      <c r="J182" s="619"/>
      <c r="K182" s="622"/>
      <c r="L182" s="759"/>
      <c r="M182" s="622"/>
      <c r="N182" s="727"/>
      <c r="O182" s="727"/>
      <c r="P182" s="727"/>
      <c r="Q182" s="727"/>
    </row>
    <row r="183" spans="1:17" s="728" customFormat="1" ht="18.75" customHeight="1">
      <c r="A183" s="615"/>
      <c r="B183" s="839"/>
      <c r="C183" s="839"/>
      <c r="D183" s="839"/>
      <c r="E183" s="839"/>
      <c r="F183" s="839"/>
      <c r="G183" s="616"/>
      <c r="H183" s="629"/>
      <c r="I183" s="618"/>
      <c r="J183" s="619"/>
      <c r="K183" s="622"/>
      <c r="L183" s="759"/>
      <c r="M183" s="622"/>
      <c r="N183" s="727"/>
      <c r="O183" s="727"/>
      <c r="P183" s="727"/>
      <c r="Q183" s="727"/>
    </row>
    <row r="184" spans="1:17" s="728" customFormat="1" ht="37.5" customHeight="1">
      <c r="A184" s="615"/>
      <c r="B184" s="494"/>
      <c r="C184" s="493"/>
      <c r="D184" s="493"/>
      <c r="E184" s="616"/>
      <c r="F184" s="616"/>
      <c r="G184" s="616"/>
      <c r="H184" s="629"/>
      <c r="I184" s="618"/>
      <c r="J184" s="619"/>
      <c r="K184" s="622"/>
      <c r="L184" s="759"/>
      <c r="M184" s="622"/>
      <c r="N184" s="727"/>
      <c r="O184" s="727"/>
      <c r="P184" s="727"/>
      <c r="Q184" s="727"/>
    </row>
    <row r="185" spans="1:17" s="728" customFormat="1" ht="281.25" customHeight="1">
      <c r="A185" s="615"/>
      <c r="B185" s="494"/>
      <c r="C185" s="493"/>
      <c r="D185" s="839"/>
      <c r="E185" s="839"/>
      <c r="F185" s="839"/>
      <c r="G185" s="616"/>
      <c r="H185" s="629"/>
      <c r="I185" s="618"/>
      <c r="J185" s="619"/>
      <c r="K185" s="622"/>
      <c r="L185" s="759"/>
      <c r="M185" s="622"/>
      <c r="N185" s="727"/>
      <c r="O185" s="727"/>
      <c r="P185" s="727"/>
      <c r="Q185" s="727"/>
    </row>
    <row r="186" spans="1:17" s="728" customFormat="1" ht="18.75" customHeight="1">
      <c r="A186" s="615"/>
      <c r="B186" s="839"/>
      <c r="C186" s="839"/>
      <c r="D186" s="839"/>
      <c r="E186" s="839"/>
      <c r="F186" s="839"/>
      <c r="G186" s="616"/>
      <c r="H186" s="629"/>
      <c r="I186" s="618"/>
      <c r="J186" s="619"/>
      <c r="K186" s="622"/>
      <c r="L186" s="759"/>
      <c r="M186" s="622"/>
      <c r="N186" s="727"/>
      <c r="O186" s="727"/>
      <c r="P186" s="727"/>
      <c r="Q186" s="727"/>
    </row>
    <row r="187" spans="1:17" s="728" customFormat="1" ht="37.5" customHeight="1">
      <c r="A187" s="615"/>
      <c r="B187" s="494"/>
      <c r="C187" s="493"/>
      <c r="D187" s="493"/>
      <c r="E187" s="616"/>
      <c r="F187" s="616"/>
      <c r="G187" s="616"/>
      <c r="H187" s="629"/>
      <c r="I187" s="618"/>
      <c r="J187" s="619"/>
      <c r="K187" s="622"/>
      <c r="L187" s="759"/>
      <c r="M187" s="622"/>
      <c r="N187" s="727"/>
      <c r="O187" s="727"/>
      <c r="P187" s="727"/>
      <c r="Q187" s="727"/>
    </row>
    <row r="188" spans="1:17" s="728" customFormat="1" ht="318.75" customHeight="1">
      <c r="A188" s="615"/>
      <c r="B188" s="494"/>
      <c r="C188" s="493"/>
      <c r="D188" s="839"/>
      <c r="E188" s="839"/>
      <c r="F188" s="839"/>
      <c r="G188" s="616"/>
      <c r="H188" s="629"/>
      <c r="I188" s="618"/>
      <c r="J188" s="619"/>
      <c r="K188" s="622"/>
      <c r="L188" s="759"/>
      <c r="M188" s="622"/>
      <c r="N188" s="727"/>
      <c r="O188" s="727"/>
      <c r="P188" s="727"/>
      <c r="Q188" s="727"/>
    </row>
    <row r="189" spans="1:17" s="728" customFormat="1" ht="18.75" customHeight="1">
      <c r="A189" s="615"/>
      <c r="B189" s="839"/>
      <c r="C189" s="839"/>
      <c r="D189" s="839"/>
      <c r="E189" s="839"/>
      <c r="F189" s="839"/>
      <c r="G189" s="616"/>
      <c r="H189" s="629"/>
      <c r="I189" s="618"/>
      <c r="J189" s="619"/>
      <c r="K189" s="622"/>
      <c r="L189" s="759"/>
      <c r="M189" s="622"/>
      <c r="N189" s="727"/>
      <c r="O189" s="727"/>
      <c r="P189" s="727"/>
      <c r="Q189" s="727"/>
    </row>
    <row r="190" spans="1:17" s="728" customFormat="1" ht="37.5" customHeight="1">
      <c r="A190" s="615"/>
      <c r="B190" s="494"/>
      <c r="C190" s="493"/>
      <c r="D190" s="493"/>
      <c r="E190" s="616"/>
      <c r="F190" s="616"/>
      <c r="G190" s="616"/>
      <c r="H190" s="629"/>
      <c r="I190" s="618"/>
      <c r="J190" s="619"/>
      <c r="K190" s="622"/>
      <c r="L190" s="759"/>
      <c r="M190" s="622"/>
      <c r="N190" s="727"/>
      <c r="O190" s="727"/>
      <c r="P190" s="727"/>
      <c r="Q190" s="727"/>
    </row>
    <row r="191" spans="1:17" s="728" customFormat="1" ht="300" customHeight="1">
      <c r="A191" s="615"/>
      <c r="B191" s="494"/>
      <c r="C191" s="493"/>
      <c r="D191" s="839"/>
      <c r="E191" s="839"/>
      <c r="F191" s="839"/>
      <c r="G191" s="616"/>
      <c r="H191" s="629"/>
      <c r="I191" s="618"/>
      <c r="J191" s="619"/>
      <c r="K191" s="622"/>
      <c r="L191" s="759"/>
      <c r="M191" s="622"/>
      <c r="N191" s="727"/>
      <c r="O191" s="727"/>
      <c r="P191" s="727"/>
      <c r="Q191" s="727"/>
    </row>
    <row r="192" spans="1:17" s="728" customFormat="1" ht="18.75" customHeight="1">
      <c r="A192" s="615"/>
      <c r="B192" s="839"/>
      <c r="C192" s="839"/>
      <c r="D192" s="839"/>
      <c r="E192" s="839"/>
      <c r="F192" s="839"/>
      <c r="G192" s="616"/>
      <c r="H192" s="629"/>
      <c r="I192" s="618"/>
      <c r="J192" s="619"/>
      <c r="K192" s="622"/>
      <c r="L192" s="759"/>
      <c r="M192" s="622"/>
      <c r="N192" s="727"/>
      <c r="O192" s="727"/>
      <c r="P192" s="727"/>
      <c r="Q192" s="727"/>
    </row>
    <row r="193" spans="1:17" s="728" customFormat="1" ht="37.5" customHeight="1">
      <c r="A193" s="615"/>
      <c r="B193" s="494"/>
      <c r="C193" s="493"/>
      <c r="D193" s="493"/>
      <c r="E193" s="616"/>
      <c r="F193" s="616"/>
      <c r="G193" s="616"/>
      <c r="H193" s="629"/>
      <c r="I193" s="618"/>
      <c r="J193" s="619"/>
      <c r="K193" s="622"/>
      <c r="L193" s="759"/>
      <c r="M193" s="622"/>
      <c r="N193" s="727"/>
      <c r="O193" s="727"/>
      <c r="P193" s="727"/>
      <c r="Q193" s="727"/>
    </row>
    <row r="194" spans="1:17" s="728" customFormat="1" ht="281.25" customHeight="1">
      <c r="A194" s="615"/>
      <c r="B194" s="494"/>
      <c r="C194" s="493"/>
      <c r="D194" s="839"/>
      <c r="E194" s="839"/>
      <c r="F194" s="839"/>
      <c r="G194" s="616"/>
      <c r="H194" s="629"/>
      <c r="I194" s="618"/>
      <c r="J194" s="619"/>
      <c r="K194" s="622"/>
      <c r="L194" s="759"/>
      <c r="M194" s="622"/>
      <c r="N194" s="727"/>
      <c r="O194" s="727"/>
      <c r="P194" s="727"/>
      <c r="Q194" s="727"/>
    </row>
    <row r="195" spans="1:17" s="728" customFormat="1" ht="18.75" customHeight="1">
      <c r="A195" s="615"/>
      <c r="B195" s="839"/>
      <c r="C195" s="839"/>
      <c r="D195" s="839"/>
      <c r="E195" s="839"/>
      <c r="F195" s="839"/>
      <c r="G195" s="616"/>
      <c r="H195" s="629"/>
      <c r="I195" s="618"/>
      <c r="J195" s="619"/>
      <c r="K195" s="622"/>
      <c r="L195" s="759"/>
      <c r="M195" s="622"/>
      <c r="N195" s="727"/>
      <c r="O195" s="727"/>
      <c r="P195" s="727"/>
      <c r="Q195" s="727"/>
    </row>
    <row r="196" spans="1:17" s="728" customFormat="1" ht="37.5" customHeight="1">
      <c r="A196" s="615"/>
      <c r="B196" s="494"/>
      <c r="C196" s="493"/>
      <c r="D196" s="493"/>
      <c r="E196" s="616"/>
      <c r="F196" s="616"/>
      <c r="G196" s="616"/>
      <c r="H196" s="629"/>
      <c r="I196" s="618"/>
      <c r="J196" s="619"/>
      <c r="K196" s="622"/>
      <c r="L196" s="759"/>
      <c r="M196" s="622"/>
      <c r="N196" s="727"/>
      <c r="O196" s="727"/>
      <c r="P196" s="727"/>
      <c r="Q196" s="727"/>
    </row>
    <row r="197" spans="1:17" s="728" customFormat="1" ht="93.75" customHeight="1">
      <c r="A197" s="615"/>
      <c r="B197" s="494"/>
      <c r="C197" s="839"/>
      <c r="D197" s="839"/>
      <c r="E197" s="839"/>
      <c r="F197" s="839"/>
      <c r="G197" s="616"/>
      <c r="H197" s="629"/>
      <c r="I197" s="618"/>
      <c r="J197" s="619"/>
      <c r="K197" s="622"/>
      <c r="L197" s="759"/>
      <c r="M197" s="622"/>
      <c r="N197" s="727"/>
      <c r="O197" s="727"/>
      <c r="P197" s="727"/>
      <c r="Q197" s="727"/>
    </row>
    <row r="198" spans="1:17" s="728" customFormat="1" ht="93.75" customHeight="1">
      <c r="A198" s="615"/>
      <c r="B198" s="494"/>
      <c r="C198" s="493"/>
      <c r="D198" s="839"/>
      <c r="E198" s="839"/>
      <c r="F198" s="839"/>
      <c r="G198" s="616"/>
      <c r="H198" s="629"/>
      <c r="I198" s="618"/>
      <c r="J198" s="619"/>
      <c r="K198" s="622"/>
      <c r="L198" s="759"/>
      <c r="M198" s="622"/>
      <c r="N198" s="727"/>
      <c r="O198" s="727"/>
      <c r="P198" s="727"/>
      <c r="Q198" s="727"/>
    </row>
    <row r="199" spans="1:17" s="728" customFormat="1" ht="37.5" customHeight="1">
      <c r="A199" s="615"/>
      <c r="B199" s="839"/>
      <c r="C199" s="839"/>
      <c r="D199" s="839"/>
      <c r="E199" s="839"/>
      <c r="F199" s="839"/>
      <c r="G199" s="616"/>
      <c r="H199" s="629"/>
      <c r="I199" s="618"/>
      <c r="J199" s="619"/>
      <c r="K199" s="622"/>
      <c r="L199" s="759"/>
      <c r="M199" s="622"/>
      <c r="N199" s="727"/>
      <c r="O199" s="727"/>
      <c r="P199" s="727"/>
      <c r="Q199" s="727"/>
    </row>
    <row r="200" spans="1:17" s="728" customFormat="1" ht="37.5" customHeight="1">
      <c r="A200" s="615"/>
      <c r="B200" s="494"/>
      <c r="C200" s="493"/>
      <c r="D200" s="493"/>
      <c r="E200" s="616"/>
      <c r="F200" s="616"/>
      <c r="G200" s="616"/>
      <c r="H200" s="629"/>
      <c r="I200" s="618"/>
      <c r="J200" s="619"/>
      <c r="K200" s="622"/>
      <c r="L200" s="759"/>
      <c r="M200" s="622"/>
      <c r="N200" s="727"/>
      <c r="O200" s="727"/>
      <c r="P200" s="727"/>
      <c r="Q200" s="727"/>
    </row>
    <row r="201" spans="1:17" s="728" customFormat="1" ht="75" customHeight="1">
      <c r="A201" s="615"/>
      <c r="B201" s="840"/>
      <c r="C201" s="840"/>
      <c r="D201" s="840"/>
      <c r="E201" s="840"/>
      <c r="F201" s="840"/>
      <c r="G201" s="616"/>
      <c r="H201" s="628"/>
      <c r="I201" s="625"/>
      <c r="J201" s="626"/>
      <c r="K201" s="627"/>
      <c r="L201" s="760"/>
      <c r="M201" s="627"/>
      <c r="N201" s="727"/>
      <c r="O201" s="727"/>
      <c r="P201" s="727"/>
      <c r="Q201" s="727"/>
    </row>
    <row r="202" spans="1:17" s="728" customFormat="1" ht="112.5" customHeight="1">
      <c r="A202" s="615"/>
      <c r="B202" s="494"/>
      <c r="C202" s="839"/>
      <c r="D202" s="839"/>
      <c r="E202" s="839"/>
      <c r="F202" s="839"/>
      <c r="G202" s="616"/>
      <c r="H202" s="629"/>
      <c r="I202" s="618"/>
      <c r="J202" s="619"/>
      <c r="K202" s="622"/>
      <c r="L202" s="759"/>
      <c r="M202" s="622"/>
      <c r="N202" s="727"/>
      <c r="O202" s="727"/>
      <c r="P202" s="727"/>
      <c r="Q202" s="727"/>
    </row>
    <row r="203" spans="1:17" s="728" customFormat="1" ht="112.5" customHeight="1">
      <c r="A203" s="615"/>
      <c r="B203" s="494"/>
      <c r="C203" s="493"/>
      <c r="D203" s="839"/>
      <c r="E203" s="839"/>
      <c r="F203" s="839"/>
      <c r="G203" s="616"/>
      <c r="H203" s="629"/>
      <c r="I203" s="618"/>
      <c r="J203" s="619"/>
      <c r="K203" s="622"/>
      <c r="L203" s="759"/>
      <c r="M203" s="622"/>
      <c r="N203" s="727"/>
      <c r="O203" s="727"/>
      <c r="P203" s="727"/>
      <c r="Q203" s="727"/>
    </row>
    <row r="204" spans="1:17" s="728" customFormat="1" ht="37.5" customHeight="1">
      <c r="A204" s="615"/>
      <c r="B204" s="839"/>
      <c r="C204" s="839"/>
      <c r="D204" s="839"/>
      <c r="E204" s="839"/>
      <c r="F204" s="839"/>
      <c r="G204" s="616"/>
      <c r="H204" s="629"/>
      <c r="I204" s="618"/>
      <c r="J204" s="619"/>
      <c r="K204" s="622"/>
      <c r="L204" s="759"/>
      <c r="M204" s="622"/>
      <c r="N204" s="727"/>
      <c r="O204" s="727"/>
      <c r="P204" s="727"/>
      <c r="Q204" s="727"/>
    </row>
    <row r="205" spans="1:17" s="728" customFormat="1" ht="37.5" customHeight="1">
      <c r="A205" s="615"/>
      <c r="B205" s="494"/>
      <c r="C205" s="493"/>
      <c r="D205" s="493"/>
      <c r="E205" s="616"/>
      <c r="F205" s="616"/>
      <c r="G205" s="616"/>
      <c r="H205" s="629"/>
      <c r="I205" s="618"/>
      <c r="J205" s="619"/>
      <c r="K205" s="622"/>
      <c r="L205" s="759"/>
      <c r="M205" s="622"/>
      <c r="N205" s="727"/>
      <c r="O205" s="727"/>
      <c r="P205" s="727"/>
      <c r="Q205" s="727"/>
    </row>
    <row r="206" spans="1:17" s="728" customFormat="1" ht="18.75" customHeight="1">
      <c r="A206" s="615"/>
      <c r="B206" s="839"/>
      <c r="C206" s="839"/>
      <c r="D206" s="839"/>
      <c r="E206" s="839"/>
      <c r="F206" s="839"/>
      <c r="G206" s="616"/>
      <c r="H206" s="629"/>
      <c r="I206" s="618"/>
      <c r="J206" s="619"/>
      <c r="K206" s="622"/>
      <c r="L206" s="759"/>
      <c r="M206" s="622"/>
      <c r="N206" s="727"/>
      <c r="O206" s="727"/>
      <c r="P206" s="727"/>
      <c r="Q206" s="727"/>
    </row>
    <row r="207" spans="1:17" s="728" customFormat="1" ht="56.25" customHeight="1">
      <c r="A207" s="615"/>
      <c r="B207" s="494"/>
      <c r="C207" s="493"/>
      <c r="D207" s="493"/>
      <c r="E207" s="616"/>
      <c r="F207" s="616"/>
      <c r="G207" s="616"/>
      <c r="H207" s="629"/>
      <c r="I207" s="618"/>
      <c r="J207" s="619"/>
      <c r="K207" s="622"/>
      <c r="L207" s="759"/>
      <c r="M207" s="622"/>
      <c r="N207" s="727"/>
      <c r="O207" s="727"/>
      <c r="P207" s="727"/>
      <c r="Q207" s="727"/>
    </row>
    <row r="208" spans="1:17" s="728" customFormat="1" ht="225" customHeight="1">
      <c r="A208" s="615"/>
      <c r="B208" s="494"/>
      <c r="C208" s="493"/>
      <c r="D208" s="839"/>
      <c r="E208" s="839"/>
      <c r="F208" s="839"/>
      <c r="G208" s="616"/>
      <c r="H208" s="629"/>
      <c r="I208" s="618"/>
      <c r="J208" s="619"/>
      <c r="K208" s="622"/>
      <c r="L208" s="759"/>
      <c r="M208" s="622"/>
      <c r="N208" s="727"/>
      <c r="O208" s="727"/>
      <c r="P208" s="727"/>
      <c r="Q208" s="727"/>
    </row>
    <row r="209" spans="1:17" s="728" customFormat="1" ht="37.5" customHeight="1">
      <c r="A209" s="615"/>
      <c r="B209" s="839"/>
      <c r="C209" s="839"/>
      <c r="D209" s="839"/>
      <c r="E209" s="839"/>
      <c r="F209" s="839"/>
      <c r="G209" s="616"/>
      <c r="H209" s="629"/>
      <c r="I209" s="618"/>
      <c r="J209" s="619"/>
      <c r="K209" s="622"/>
      <c r="L209" s="759"/>
      <c r="M209" s="622"/>
      <c r="N209" s="727"/>
      <c r="O209" s="727"/>
      <c r="P209" s="727"/>
      <c r="Q209" s="727"/>
    </row>
    <row r="210" spans="1:17" s="728" customFormat="1" ht="37.5" customHeight="1">
      <c r="A210" s="615"/>
      <c r="B210" s="494"/>
      <c r="C210" s="493"/>
      <c r="D210" s="493"/>
      <c r="E210" s="616"/>
      <c r="F210" s="616"/>
      <c r="G210" s="616"/>
      <c r="H210" s="629"/>
      <c r="I210" s="618"/>
      <c r="J210" s="619"/>
      <c r="K210" s="622"/>
      <c r="L210" s="759"/>
      <c r="M210" s="622"/>
      <c r="N210" s="727"/>
      <c r="O210" s="727"/>
      <c r="P210" s="727"/>
      <c r="Q210" s="727"/>
    </row>
    <row r="211" spans="1:17" s="728" customFormat="1" ht="262.5" customHeight="1">
      <c r="A211" s="615"/>
      <c r="B211" s="494"/>
      <c r="C211" s="493"/>
      <c r="D211" s="839"/>
      <c r="E211" s="839"/>
      <c r="F211" s="839"/>
      <c r="G211" s="616"/>
      <c r="H211" s="629"/>
      <c r="I211" s="618"/>
      <c r="J211" s="619"/>
      <c r="K211" s="622"/>
      <c r="L211" s="759"/>
      <c r="M211" s="622"/>
      <c r="N211" s="727"/>
      <c r="O211" s="727"/>
      <c r="P211" s="727"/>
      <c r="Q211" s="727"/>
    </row>
    <row r="212" spans="1:17" s="728" customFormat="1" ht="37.5" customHeight="1">
      <c r="A212" s="615"/>
      <c r="B212" s="839"/>
      <c r="C212" s="839"/>
      <c r="D212" s="839"/>
      <c r="E212" s="839"/>
      <c r="F212" s="839"/>
      <c r="G212" s="616"/>
      <c r="H212" s="629"/>
      <c r="I212" s="618"/>
      <c r="J212" s="619"/>
      <c r="K212" s="622"/>
      <c r="L212" s="759"/>
      <c r="M212" s="622"/>
      <c r="N212" s="727"/>
      <c r="O212" s="727"/>
      <c r="P212" s="727"/>
      <c r="Q212" s="727"/>
    </row>
    <row r="213" spans="1:17" s="728" customFormat="1" ht="37.5" customHeight="1">
      <c r="A213" s="615"/>
      <c r="B213" s="494"/>
      <c r="C213" s="493"/>
      <c r="D213" s="493"/>
      <c r="E213" s="616"/>
      <c r="F213" s="616"/>
      <c r="G213" s="616"/>
      <c r="H213" s="629"/>
      <c r="I213" s="618"/>
      <c r="J213" s="619"/>
      <c r="K213" s="622"/>
      <c r="L213" s="759"/>
      <c r="M213" s="622"/>
      <c r="N213" s="727"/>
      <c r="O213" s="727"/>
      <c r="P213" s="727"/>
      <c r="Q213" s="727"/>
    </row>
    <row r="214" spans="1:17" s="728" customFormat="1" ht="112.5" customHeight="1">
      <c r="A214" s="615"/>
      <c r="B214" s="494"/>
      <c r="C214" s="839"/>
      <c r="D214" s="839"/>
      <c r="E214" s="839"/>
      <c r="F214" s="839"/>
      <c r="G214" s="616"/>
      <c r="H214" s="629"/>
      <c r="I214" s="618"/>
      <c r="J214" s="619"/>
      <c r="K214" s="622"/>
      <c r="L214" s="759"/>
      <c r="M214" s="622"/>
      <c r="N214" s="727"/>
      <c r="O214" s="727"/>
      <c r="P214" s="727"/>
      <c r="Q214" s="727"/>
    </row>
    <row r="215" spans="1:17" s="728" customFormat="1" ht="206.25" customHeight="1">
      <c r="A215" s="615"/>
      <c r="B215" s="494"/>
      <c r="C215" s="493"/>
      <c r="D215" s="839"/>
      <c r="E215" s="839"/>
      <c r="F215" s="839"/>
      <c r="G215" s="616"/>
      <c r="H215" s="629"/>
      <c r="I215" s="618"/>
      <c r="J215" s="619"/>
      <c r="K215" s="622"/>
      <c r="L215" s="759"/>
      <c r="M215" s="622"/>
      <c r="N215" s="727"/>
      <c r="O215" s="727"/>
      <c r="P215" s="727"/>
      <c r="Q215" s="727"/>
    </row>
    <row r="216" spans="1:17" s="728" customFormat="1" ht="18.75" customHeight="1">
      <c r="A216" s="615"/>
      <c r="B216" s="839"/>
      <c r="C216" s="839"/>
      <c r="D216" s="839"/>
      <c r="E216" s="839"/>
      <c r="F216" s="839"/>
      <c r="G216" s="616"/>
      <c r="H216" s="629"/>
      <c r="I216" s="618"/>
      <c r="J216" s="619"/>
      <c r="K216" s="622"/>
      <c r="L216" s="759"/>
      <c r="M216" s="622"/>
      <c r="N216" s="727"/>
      <c r="O216" s="727"/>
      <c r="P216" s="727"/>
      <c r="Q216" s="727"/>
    </row>
    <row r="217" spans="1:17" s="728" customFormat="1" ht="56.25" customHeight="1">
      <c r="A217" s="615"/>
      <c r="B217" s="494"/>
      <c r="C217" s="493"/>
      <c r="D217" s="493"/>
      <c r="E217" s="616"/>
      <c r="F217" s="616"/>
      <c r="G217" s="616"/>
      <c r="H217" s="629"/>
      <c r="I217" s="618"/>
      <c r="J217" s="619"/>
      <c r="K217" s="622"/>
      <c r="L217" s="759"/>
      <c r="M217" s="622"/>
      <c r="N217" s="727"/>
      <c r="O217" s="727"/>
      <c r="P217" s="727"/>
      <c r="Q217" s="727"/>
    </row>
    <row r="218" spans="1:17" s="728" customFormat="1" ht="112.5" customHeight="1">
      <c r="A218" s="615"/>
      <c r="B218" s="494"/>
      <c r="C218" s="839"/>
      <c r="D218" s="839"/>
      <c r="E218" s="839"/>
      <c r="F218" s="839"/>
      <c r="G218" s="616"/>
      <c r="H218" s="629"/>
      <c r="I218" s="618"/>
      <c r="J218" s="619"/>
      <c r="K218" s="622"/>
      <c r="L218" s="759"/>
      <c r="M218" s="622"/>
      <c r="N218" s="727"/>
      <c r="O218" s="727"/>
      <c r="P218" s="727"/>
      <c r="Q218" s="727"/>
    </row>
    <row r="219" spans="1:17" s="728" customFormat="1" ht="206.25" customHeight="1">
      <c r="A219" s="615"/>
      <c r="B219" s="494"/>
      <c r="C219" s="493"/>
      <c r="D219" s="839"/>
      <c r="E219" s="839"/>
      <c r="F219" s="839"/>
      <c r="G219" s="616"/>
      <c r="H219" s="629"/>
      <c r="I219" s="618"/>
      <c r="J219" s="619"/>
      <c r="K219" s="622"/>
      <c r="L219" s="759"/>
      <c r="M219" s="622"/>
      <c r="N219" s="727"/>
      <c r="O219" s="727"/>
      <c r="P219" s="727"/>
      <c r="Q219" s="727"/>
    </row>
    <row r="220" spans="1:17" s="728" customFormat="1" ht="18.75" customHeight="1">
      <c r="A220" s="615"/>
      <c r="B220" s="839"/>
      <c r="C220" s="839"/>
      <c r="D220" s="839"/>
      <c r="E220" s="839"/>
      <c r="F220" s="839"/>
      <c r="G220" s="616"/>
      <c r="H220" s="629"/>
      <c r="I220" s="618"/>
      <c r="J220" s="619"/>
      <c r="K220" s="622"/>
      <c r="L220" s="759"/>
      <c r="M220" s="622"/>
      <c r="N220" s="727"/>
      <c r="O220" s="727"/>
      <c r="P220" s="727"/>
      <c r="Q220" s="727"/>
    </row>
    <row r="221" spans="1:17" s="728" customFormat="1" ht="56.25" customHeight="1">
      <c r="A221" s="615"/>
      <c r="B221" s="494"/>
      <c r="C221" s="493"/>
      <c r="D221" s="493"/>
      <c r="E221" s="616"/>
      <c r="F221" s="616"/>
      <c r="G221" s="616"/>
      <c r="H221" s="629"/>
      <c r="I221" s="618"/>
      <c r="J221" s="619"/>
      <c r="K221" s="622"/>
      <c r="L221" s="759"/>
      <c r="M221" s="622"/>
      <c r="N221" s="727"/>
      <c r="O221" s="727"/>
      <c r="P221" s="727"/>
      <c r="Q221" s="727"/>
    </row>
    <row r="222" spans="1:17" s="728" customFormat="1" ht="206.25" customHeight="1">
      <c r="A222" s="615"/>
      <c r="B222" s="494"/>
      <c r="C222" s="493"/>
      <c r="D222" s="839"/>
      <c r="E222" s="839"/>
      <c r="F222" s="839"/>
      <c r="G222" s="616"/>
      <c r="H222" s="629"/>
      <c r="I222" s="618"/>
      <c r="J222" s="619"/>
      <c r="K222" s="622"/>
      <c r="L222" s="759"/>
      <c r="M222" s="622"/>
      <c r="N222" s="727"/>
      <c r="O222" s="727"/>
      <c r="P222" s="727"/>
      <c r="Q222" s="727"/>
    </row>
    <row r="223" spans="1:17" s="728" customFormat="1" ht="18.75" customHeight="1">
      <c r="A223" s="615"/>
      <c r="B223" s="839"/>
      <c r="C223" s="839"/>
      <c r="D223" s="839"/>
      <c r="E223" s="839"/>
      <c r="F223" s="839"/>
      <c r="G223" s="616"/>
      <c r="H223" s="629"/>
      <c r="I223" s="618"/>
      <c r="J223" s="619"/>
      <c r="K223" s="622"/>
      <c r="L223" s="759"/>
      <c r="M223" s="622"/>
      <c r="N223" s="727"/>
      <c r="O223" s="727"/>
      <c r="P223" s="727"/>
      <c r="Q223" s="727"/>
    </row>
    <row r="224" spans="1:17" s="728" customFormat="1" ht="56.25" customHeight="1">
      <c r="A224" s="615"/>
      <c r="B224" s="494"/>
      <c r="C224" s="493"/>
      <c r="D224" s="493"/>
      <c r="E224" s="616"/>
      <c r="F224" s="616"/>
      <c r="G224" s="616"/>
      <c r="H224" s="629"/>
      <c r="I224" s="618"/>
      <c r="J224" s="619"/>
      <c r="K224" s="622"/>
      <c r="L224" s="759"/>
      <c r="M224" s="622"/>
      <c r="N224" s="727"/>
      <c r="O224" s="727"/>
      <c r="P224" s="727"/>
      <c r="Q224" s="727"/>
    </row>
    <row r="225" spans="1:17" s="728" customFormat="1" ht="206.25" customHeight="1">
      <c r="A225" s="615"/>
      <c r="B225" s="494"/>
      <c r="C225" s="493"/>
      <c r="D225" s="839"/>
      <c r="E225" s="839"/>
      <c r="F225" s="839"/>
      <c r="G225" s="616"/>
      <c r="H225" s="629"/>
      <c r="I225" s="618"/>
      <c r="J225" s="619"/>
      <c r="K225" s="622"/>
      <c r="L225" s="759"/>
      <c r="M225" s="622"/>
      <c r="N225" s="727"/>
      <c r="O225" s="727"/>
      <c r="P225" s="727"/>
      <c r="Q225" s="727"/>
    </row>
    <row r="226" spans="1:17" s="728" customFormat="1" ht="18.75" customHeight="1">
      <c r="A226" s="615"/>
      <c r="B226" s="839"/>
      <c r="C226" s="839"/>
      <c r="D226" s="839"/>
      <c r="E226" s="839"/>
      <c r="F226" s="839"/>
      <c r="G226" s="616"/>
      <c r="H226" s="629"/>
      <c r="I226" s="618"/>
      <c r="J226" s="619"/>
      <c r="K226" s="622"/>
      <c r="L226" s="759"/>
      <c r="M226" s="622"/>
      <c r="N226" s="727"/>
      <c r="O226" s="727"/>
      <c r="P226" s="727"/>
      <c r="Q226" s="727"/>
    </row>
    <row r="227" spans="1:17" s="728" customFormat="1" ht="56.25" customHeight="1">
      <c r="A227" s="615"/>
      <c r="B227" s="494"/>
      <c r="C227" s="493"/>
      <c r="D227" s="493"/>
      <c r="E227" s="616"/>
      <c r="F227" s="616"/>
      <c r="G227" s="616"/>
      <c r="H227" s="629"/>
      <c r="I227" s="618"/>
      <c r="J227" s="619"/>
      <c r="K227" s="622"/>
      <c r="L227" s="759"/>
      <c r="M227" s="622"/>
      <c r="N227" s="727"/>
      <c r="O227" s="727"/>
      <c r="P227" s="727"/>
      <c r="Q227" s="727"/>
    </row>
    <row r="228" spans="1:17" s="728" customFormat="1" ht="93.75" customHeight="1">
      <c r="A228" s="615"/>
      <c r="B228" s="494"/>
      <c r="C228" s="839"/>
      <c r="D228" s="839"/>
      <c r="E228" s="839"/>
      <c r="F228" s="839"/>
      <c r="G228" s="616"/>
      <c r="H228" s="629"/>
      <c r="I228" s="618"/>
      <c r="J228" s="619"/>
      <c r="K228" s="622"/>
      <c r="L228" s="759"/>
      <c r="M228" s="622"/>
      <c r="N228" s="727"/>
      <c r="O228" s="727"/>
      <c r="P228" s="727"/>
      <c r="Q228" s="727"/>
    </row>
    <row r="229" spans="1:17" s="728" customFormat="1" ht="112.5" customHeight="1">
      <c r="A229" s="615"/>
      <c r="B229" s="494"/>
      <c r="C229" s="493"/>
      <c r="D229" s="839"/>
      <c r="E229" s="839"/>
      <c r="F229" s="839"/>
      <c r="G229" s="616"/>
      <c r="H229" s="629"/>
      <c r="I229" s="618"/>
      <c r="J229" s="619"/>
      <c r="K229" s="622"/>
      <c r="L229" s="759"/>
      <c r="M229" s="622"/>
      <c r="N229" s="727"/>
      <c r="O229" s="727"/>
      <c r="P229" s="727"/>
      <c r="Q229" s="727"/>
    </row>
    <row r="230" spans="1:17" s="728" customFormat="1" ht="37.5" customHeight="1">
      <c r="A230" s="615"/>
      <c r="B230" s="839"/>
      <c r="C230" s="839"/>
      <c r="D230" s="839"/>
      <c r="E230" s="839"/>
      <c r="F230" s="839"/>
      <c r="G230" s="616"/>
      <c r="H230" s="629"/>
      <c r="I230" s="618"/>
      <c r="J230" s="619"/>
      <c r="K230" s="622"/>
      <c r="L230" s="759"/>
      <c r="M230" s="622"/>
      <c r="N230" s="727"/>
      <c r="O230" s="727"/>
      <c r="P230" s="727"/>
      <c r="Q230" s="727"/>
    </row>
    <row r="231" spans="1:17" s="728" customFormat="1" ht="37.5" customHeight="1">
      <c r="A231" s="615"/>
      <c r="B231" s="494"/>
      <c r="C231" s="493"/>
      <c r="D231" s="493"/>
      <c r="E231" s="616"/>
      <c r="F231" s="616"/>
      <c r="G231" s="616"/>
      <c r="H231" s="629"/>
      <c r="I231" s="618"/>
      <c r="J231" s="619"/>
      <c r="K231" s="622"/>
      <c r="L231" s="759"/>
      <c r="M231" s="622"/>
      <c r="N231" s="727"/>
      <c r="O231" s="727"/>
      <c r="P231" s="727"/>
      <c r="Q231" s="727"/>
    </row>
    <row r="232" spans="1:17" s="728" customFormat="1" ht="56.25" customHeight="1">
      <c r="A232" s="615"/>
      <c r="B232" s="840"/>
      <c r="C232" s="840"/>
      <c r="D232" s="840"/>
      <c r="E232" s="840"/>
      <c r="F232" s="840"/>
      <c r="G232" s="616"/>
      <c r="H232" s="628"/>
      <c r="I232" s="625"/>
      <c r="J232" s="626"/>
      <c r="K232" s="627"/>
      <c r="L232" s="760"/>
      <c r="M232" s="627"/>
      <c r="N232" s="727"/>
      <c r="O232" s="727"/>
      <c r="P232" s="727"/>
      <c r="Q232" s="727"/>
    </row>
    <row r="233" spans="1:17" s="728" customFormat="1" ht="18.75" customHeight="1">
      <c r="A233" s="615"/>
      <c r="B233" s="494"/>
      <c r="C233" s="839"/>
      <c r="D233" s="839"/>
      <c r="E233" s="839"/>
      <c r="F233" s="839"/>
      <c r="G233" s="616"/>
      <c r="H233" s="629"/>
      <c r="I233" s="618"/>
      <c r="J233" s="619"/>
      <c r="K233" s="622"/>
      <c r="L233" s="759"/>
      <c r="M233" s="622"/>
      <c r="N233" s="727"/>
      <c r="O233" s="727"/>
      <c r="P233" s="727"/>
      <c r="Q233" s="727"/>
    </row>
    <row r="234" spans="1:17" s="728" customFormat="1" ht="131.25" customHeight="1">
      <c r="A234" s="615"/>
      <c r="B234" s="494"/>
      <c r="C234" s="493"/>
      <c r="D234" s="839"/>
      <c r="E234" s="839"/>
      <c r="F234" s="839"/>
      <c r="G234" s="616"/>
      <c r="H234" s="629"/>
      <c r="I234" s="618"/>
      <c r="J234" s="619"/>
      <c r="K234" s="622"/>
      <c r="L234" s="759"/>
      <c r="M234" s="622"/>
      <c r="N234" s="727"/>
      <c r="O234" s="727"/>
      <c r="P234" s="727"/>
      <c r="Q234" s="727"/>
    </row>
    <row r="235" spans="1:17" s="728" customFormat="1" ht="18.75" customHeight="1">
      <c r="A235" s="615"/>
      <c r="B235" s="839"/>
      <c r="C235" s="839"/>
      <c r="D235" s="839"/>
      <c r="E235" s="839"/>
      <c r="F235" s="839"/>
      <c r="G235" s="616"/>
      <c r="H235" s="629"/>
      <c r="I235" s="618"/>
      <c r="J235" s="619"/>
      <c r="K235" s="622"/>
      <c r="L235" s="759"/>
      <c r="M235" s="622"/>
      <c r="N235" s="727"/>
      <c r="O235" s="727"/>
      <c r="P235" s="727"/>
      <c r="Q235" s="727"/>
    </row>
    <row r="236" spans="1:17" s="728" customFormat="1" ht="18.75" customHeight="1">
      <c r="A236" s="615"/>
      <c r="B236" s="494"/>
      <c r="C236" s="493"/>
      <c r="D236" s="493"/>
      <c r="E236" s="616"/>
      <c r="F236" s="616"/>
      <c r="G236" s="616"/>
      <c r="H236" s="629"/>
      <c r="I236" s="618"/>
      <c r="J236" s="619"/>
      <c r="K236" s="622"/>
      <c r="L236" s="759"/>
      <c r="M236" s="622"/>
      <c r="N236" s="727"/>
      <c r="O236" s="727"/>
      <c r="P236" s="727"/>
      <c r="Q236" s="727"/>
    </row>
    <row r="237" spans="1:17" s="728" customFormat="1" ht="75" customHeight="1">
      <c r="A237" s="615"/>
      <c r="B237" s="840"/>
      <c r="C237" s="840"/>
      <c r="D237" s="840"/>
      <c r="E237" s="840"/>
      <c r="F237" s="840"/>
      <c r="G237" s="616"/>
      <c r="H237" s="628"/>
      <c r="I237" s="625"/>
      <c r="J237" s="626"/>
      <c r="K237" s="627"/>
      <c r="L237" s="760"/>
      <c r="M237" s="627"/>
      <c r="N237" s="727"/>
      <c r="O237" s="727"/>
      <c r="P237" s="727"/>
      <c r="Q237" s="727"/>
    </row>
    <row r="238" spans="1:17" s="728" customFormat="1" ht="93.75" customHeight="1">
      <c r="A238" s="615"/>
      <c r="B238" s="494"/>
      <c r="C238" s="839"/>
      <c r="D238" s="839"/>
      <c r="E238" s="839"/>
      <c r="F238" s="839"/>
      <c r="G238" s="616"/>
      <c r="H238" s="630"/>
      <c r="I238" s="631"/>
      <c r="J238" s="632"/>
      <c r="K238" s="633"/>
      <c r="L238" s="761"/>
      <c r="M238" s="633"/>
      <c r="N238" s="727"/>
      <c r="O238" s="727"/>
      <c r="P238" s="727"/>
      <c r="Q238" s="727"/>
    </row>
    <row r="239" spans="1:17" s="728" customFormat="1" ht="112.5" customHeight="1">
      <c r="A239" s="615"/>
      <c r="B239" s="494"/>
      <c r="C239" s="493"/>
      <c r="D239" s="839"/>
      <c r="E239" s="839"/>
      <c r="F239" s="839"/>
      <c r="G239" s="616"/>
      <c r="H239" s="630"/>
      <c r="I239" s="631"/>
      <c r="J239" s="632"/>
      <c r="K239" s="633"/>
      <c r="L239" s="761"/>
      <c r="M239" s="633"/>
      <c r="N239" s="727"/>
      <c r="O239" s="727"/>
      <c r="P239" s="727"/>
      <c r="Q239" s="727"/>
    </row>
    <row r="240" spans="1:17" s="728" customFormat="1" ht="56.25" customHeight="1">
      <c r="A240" s="615"/>
      <c r="B240" s="839"/>
      <c r="C240" s="839"/>
      <c r="D240" s="839"/>
      <c r="E240" s="839"/>
      <c r="F240" s="839"/>
      <c r="G240" s="616"/>
      <c r="H240" s="630"/>
      <c r="I240" s="631"/>
      <c r="J240" s="632"/>
      <c r="K240" s="633"/>
      <c r="L240" s="761"/>
      <c r="M240" s="633"/>
      <c r="N240" s="727"/>
      <c r="O240" s="727"/>
      <c r="P240" s="727"/>
      <c r="Q240" s="727"/>
    </row>
    <row r="241" spans="1:17" s="728" customFormat="1" ht="18.75" customHeight="1">
      <c r="A241" s="615"/>
      <c r="B241" s="494"/>
      <c r="C241" s="493"/>
      <c r="D241" s="493"/>
      <c r="E241" s="616"/>
      <c r="F241" s="616"/>
      <c r="G241" s="616"/>
      <c r="H241" s="630"/>
      <c r="I241" s="631"/>
      <c r="J241" s="632"/>
      <c r="K241" s="633"/>
      <c r="L241" s="761"/>
      <c r="M241" s="633"/>
      <c r="N241" s="727"/>
      <c r="O241" s="727"/>
      <c r="P241" s="727"/>
      <c r="Q241" s="727"/>
    </row>
    <row r="242" spans="1:17" s="728" customFormat="1" ht="131.25" customHeight="1">
      <c r="A242" s="615"/>
      <c r="B242" s="494"/>
      <c r="C242" s="839"/>
      <c r="D242" s="839"/>
      <c r="E242" s="839"/>
      <c r="F242" s="839"/>
      <c r="G242" s="616"/>
      <c r="H242" s="630"/>
      <c r="I242" s="631"/>
      <c r="J242" s="632"/>
      <c r="K242" s="633"/>
      <c r="L242" s="761"/>
      <c r="M242" s="633"/>
      <c r="N242" s="727"/>
      <c r="O242" s="727"/>
      <c r="P242" s="727"/>
      <c r="Q242" s="727"/>
    </row>
    <row r="243" spans="1:17" s="728" customFormat="1" ht="150" customHeight="1">
      <c r="A243" s="615"/>
      <c r="B243" s="494"/>
      <c r="C243" s="493"/>
      <c r="D243" s="839"/>
      <c r="E243" s="839"/>
      <c r="F243" s="839"/>
      <c r="G243" s="616"/>
      <c r="H243" s="630"/>
      <c r="I243" s="631"/>
      <c r="J243" s="632"/>
      <c r="K243" s="633"/>
      <c r="L243" s="761"/>
      <c r="M243" s="633"/>
      <c r="N243" s="727"/>
      <c r="O243" s="727"/>
      <c r="P243" s="727"/>
      <c r="Q243" s="727"/>
    </row>
    <row r="244" spans="1:17" s="728" customFormat="1" ht="37.5" customHeight="1">
      <c r="A244" s="615"/>
      <c r="B244" s="839"/>
      <c r="C244" s="839"/>
      <c r="D244" s="839"/>
      <c r="E244" s="839"/>
      <c r="F244" s="839"/>
      <c r="G244" s="616"/>
      <c r="H244" s="630"/>
      <c r="I244" s="631"/>
      <c r="J244" s="632"/>
      <c r="K244" s="633"/>
      <c r="L244" s="761"/>
      <c r="M244" s="633"/>
      <c r="N244" s="727"/>
      <c r="O244" s="727"/>
      <c r="P244" s="727"/>
      <c r="Q244" s="727"/>
    </row>
    <row r="245" spans="1:17" s="728" customFormat="1" ht="37.5" customHeight="1">
      <c r="A245" s="615"/>
      <c r="B245" s="494"/>
      <c r="C245" s="493"/>
      <c r="D245" s="493"/>
      <c r="E245" s="616"/>
      <c r="F245" s="616"/>
      <c r="G245" s="616"/>
      <c r="H245" s="630"/>
      <c r="I245" s="631"/>
      <c r="J245" s="632"/>
      <c r="K245" s="633"/>
      <c r="L245" s="761"/>
      <c r="M245" s="633"/>
      <c r="N245" s="727"/>
      <c r="O245" s="727"/>
      <c r="P245" s="727"/>
      <c r="Q245" s="727"/>
    </row>
    <row r="246" spans="1:17" s="728" customFormat="1" ht="318.75" customHeight="1">
      <c r="A246" s="615"/>
      <c r="B246" s="494"/>
      <c r="C246" s="493"/>
      <c r="D246" s="839"/>
      <c r="E246" s="839"/>
      <c r="F246" s="839"/>
      <c r="G246" s="616"/>
      <c r="H246" s="630"/>
      <c r="I246" s="631"/>
      <c r="J246" s="632"/>
      <c r="K246" s="633"/>
      <c r="L246" s="761"/>
      <c r="M246" s="633"/>
      <c r="N246" s="727"/>
      <c r="O246" s="727"/>
      <c r="P246" s="727"/>
      <c r="Q246" s="727"/>
    </row>
    <row r="247" spans="1:17" s="728" customFormat="1" ht="18.75" customHeight="1">
      <c r="A247" s="615"/>
      <c r="B247" s="839"/>
      <c r="C247" s="839"/>
      <c r="D247" s="839"/>
      <c r="E247" s="839"/>
      <c r="F247" s="839"/>
      <c r="G247" s="616"/>
      <c r="H247" s="630"/>
      <c r="I247" s="631"/>
      <c r="J247" s="632"/>
      <c r="K247" s="633"/>
      <c r="L247" s="761"/>
      <c r="M247" s="633"/>
      <c r="N247" s="727"/>
      <c r="O247" s="727"/>
      <c r="P247" s="727"/>
      <c r="Q247" s="727"/>
    </row>
    <row r="248" spans="1:17" s="728" customFormat="1" ht="18.75" customHeight="1">
      <c r="A248" s="615"/>
      <c r="B248" s="494"/>
      <c r="C248" s="493"/>
      <c r="D248" s="493"/>
      <c r="E248" s="616"/>
      <c r="F248" s="616"/>
      <c r="G248" s="616"/>
      <c r="H248" s="630"/>
      <c r="I248" s="631"/>
      <c r="J248" s="632"/>
      <c r="K248" s="633"/>
      <c r="L248" s="761"/>
      <c r="M248" s="633"/>
      <c r="N248" s="727"/>
      <c r="O248" s="727"/>
      <c r="P248" s="727"/>
      <c r="Q248" s="727"/>
    </row>
    <row r="249" spans="1:17" s="728" customFormat="1" ht="56.25" customHeight="1">
      <c r="A249" s="615"/>
      <c r="B249" s="840"/>
      <c r="C249" s="840"/>
      <c r="D249" s="840"/>
      <c r="E249" s="840"/>
      <c r="F249" s="840"/>
      <c r="G249" s="616"/>
      <c r="H249" s="634"/>
      <c r="I249" s="635"/>
      <c r="J249" s="636"/>
      <c r="K249" s="637"/>
      <c r="L249" s="762"/>
      <c r="M249" s="637"/>
      <c r="N249" s="727"/>
      <c r="O249" s="727"/>
      <c r="P249" s="727"/>
      <c r="Q249" s="727"/>
    </row>
    <row r="250" spans="1:17" s="728" customFormat="1" ht="75" customHeight="1">
      <c r="A250" s="615"/>
      <c r="B250" s="494"/>
      <c r="C250" s="493"/>
      <c r="D250" s="839"/>
      <c r="E250" s="839"/>
      <c r="F250" s="839"/>
      <c r="G250" s="616"/>
      <c r="H250" s="630"/>
      <c r="I250" s="631"/>
      <c r="J250" s="632"/>
      <c r="K250" s="633"/>
      <c r="L250" s="761"/>
      <c r="M250" s="633"/>
      <c r="N250" s="727"/>
      <c r="O250" s="727"/>
      <c r="P250" s="727"/>
      <c r="Q250" s="727"/>
    </row>
    <row r="251" spans="1:17" s="728" customFormat="1" ht="37.5" customHeight="1">
      <c r="A251" s="615"/>
      <c r="B251" s="839"/>
      <c r="C251" s="839"/>
      <c r="D251" s="839"/>
      <c r="E251" s="839"/>
      <c r="F251" s="839"/>
      <c r="G251" s="616"/>
      <c r="H251" s="630"/>
      <c r="I251" s="631"/>
      <c r="J251" s="632"/>
      <c r="K251" s="633"/>
      <c r="L251" s="761"/>
      <c r="M251" s="633"/>
      <c r="N251" s="727"/>
      <c r="O251" s="727"/>
      <c r="P251" s="727"/>
      <c r="Q251" s="727"/>
    </row>
    <row r="252" spans="1:17" s="728" customFormat="1" ht="37.5" customHeight="1">
      <c r="A252" s="615"/>
      <c r="B252" s="494"/>
      <c r="C252" s="493"/>
      <c r="D252" s="493"/>
      <c r="E252" s="616"/>
      <c r="F252" s="616"/>
      <c r="G252" s="616"/>
      <c r="H252" s="630"/>
      <c r="I252" s="631"/>
      <c r="J252" s="632"/>
      <c r="K252" s="633"/>
      <c r="L252" s="761"/>
      <c r="M252" s="633"/>
      <c r="N252" s="727"/>
      <c r="O252" s="727"/>
      <c r="P252" s="727"/>
      <c r="Q252" s="727"/>
    </row>
    <row r="253" spans="1:17" s="728" customFormat="1" ht="37.5" customHeight="1">
      <c r="A253" s="615"/>
      <c r="B253" s="839"/>
      <c r="C253" s="839"/>
      <c r="D253" s="839"/>
      <c r="E253" s="839"/>
      <c r="F253" s="839"/>
      <c r="G253" s="616"/>
      <c r="H253" s="630"/>
      <c r="I253" s="631"/>
      <c r="J253" s="632"/>
      <c r="K253" s="633"/>
      <c r="L253" s="761"/>
      <c r="M253" s="633"/>
      <c r="N253" s="727"/>
      <c r="O253" s="727"/>
      <c r="P253" s="727"/>
      <c r="Q253" s="727"/>
    </row>
    <row r="254" spans="1:17" s="728" customFormat="1" ht="18.75" customHeight="1">
      <c r="A254" s="615"/>
      <c r="B254" s="494"/>
      <c r="C254" s="493"/>
      <c r="D254" s="493"/>
      <c r="E254" s="616"/>
      <c r="F254" s="616"/>
      <c r="G254" s="616"/>
      <c r="H254" s="630"/>
      <c r="I254" s="631"/>
      <c r="J254" s="632"/>
      <c r="K254" s="633"/>
      <c r="L254" s="761"/>
      <c r="M254" s="633"/>
      <c r="N254" s="727"/>
      <c r="O254" s="727"/>
      <c r="P254" s="727"/>
      <c r="Q254" s="727"/>
    </row>
    <row r="255" spans="1:17" s="728" customFormat="1" ht="18.75" customHeight="1">
      <c r="A255" s="615"/>
      <c r="B255" s="494"/>
      <c r="C255" s="493"/>
      <c r="D255" s="493"/>
      <c r="E255" s="616"/>
      <c r="F255" s="616"/>
      <c r="G255" s="616"/>
      <c r="H255" s="630"/>
      <c r="I255" s="631"/>
      <c r="J255" s="632"/>
      <c r="K255" s="633"/>
      <c r="L255" s="761"/>
      <c r="M255" s="633"/>
      <c r="N255" s="727"/>
      <c r="O255" s="727"/>
      <c r="P255" s="727"/>
      <c r="Q255" s="727"/>
    </row>
    <row r="256" spans="1:17" s="728" customFormat="1" ht="56.25" customHeight="1">
      <c r="A256" s="615"/>
      <c r="B256" s="840"/>
      <c r="C256" s="840"/>
      <c r="D256" s="840"/>
      <c r="E256" s="840"/>
      <c r="F256" s="840"/>
      <c r="G256" s="616"/>
      <c r="H256" s="634"/>
      <c r="I256" s="635"/>
      <c r="J256" s="636"/>
      <c r="K256" s="637"/>
      <c r="L256" s="762"/>
      <c r="M256" s="637"/>
      <c r="N256" s="727"/>
      <c r="O256" s="727"/>
      <c r="P256" s="727"/>
      <c r="Q256" s="727"/>
    </row>
    <row r="257" spans="1:17" s="728" customFormat="1" ht="75" customHeight="1">
      <c r="A257" s="615"/>
      <c r="B257" s="494"/>
      <c r="C257" s="493"/>
      <c r="D257" s="839"/>
      <c r="E257" s="839"/>
      <c r="F257" s="839"/>
      <c r="G257" s="616"/>
      <c r="H257" s="630"/>
      <c r="I257" s="631"/>
      <c r="J257" s="632"/>
      <c r="K257" s="633"/>
      <c r="L257" s="761"/>
      <c r="M257" s="633"/>
      <c r="N257" s="727"/>
      <c r="O257" s="727"/>
      <c r="P257" s="727"/>
      <c r="Q257" s="727"/>
    </row>
    <row r="258" spans="1:17" s="728" customFormat="1" ht="37.5" customHeight="1">
      <c r="A258" s="615"/>
      <c r="B258" s="839"/>
      <c r="C258" s="839"/>
      <c r="D258" s="839"/>
      <c r="E258" s="839"/>
      <c r="F258" s="839"/>
      <c r="G258" s="616"/>
      <c r="H258" s="630"/>
      <c r="I258" s="631"/>
      <c r="J258" s="632"/>
      <c r="K258" s="633"/>
      <c r="L258" s="761"/>
      <c r="M258" s="633"/>
      <c r="N258" s="727"/>
      <c r="O258" s="727"/>
      <c r="P258" s="727"/>
      <c r="Q258" s="727"/>
    </row>
    <row r="259" spans="1:17" s="728" customFormat="1" ht="37.5" customHeight="1">
      <c r="A259" s="615"/>
      <c r="B259" s="494"/>
      <c r="C259" s="493"/>
      <c r="D259" s="493"/>
      <c r="E259" s="616"/>
      <c r="F259" s="616"/>
      <c r="G259" s="616"/>
      <c r="H259" s="630"/>
      <c r="I259" s="631"/>
      <c r="J259" s="632"/>
      <c r="K259" s="633"/>
      <c r="L259" s="761"/>
      <c r="M259" s="633"/>
      <c r="N259" s="727"/>
      <c r="O259" s="727"/>
      <c r="P259" s="727"/>
      <c r="Q259" s="727"/>
    </row>
    <row r="260" spans="1:17" s="728" customFormat="1" ht="18.75" customHeight="1">
      <c r="A260" s="615"/>
      <c r="B260" s="839"/>
      <c r="C260" s="839"/>
      <c r="D260" s="839"/>
      <c r="E260" s="839"/>
      <c r="F260" s="839"/>
      <c r="G260" s="616"/>
      <c r="H260" s="630"/>
      <c r="I260" s="631"/>
      <c r="J260" s="632"/>
      <c r="K260" s="633"/>
      <c r="L260" s="761"/>
      <c r="M260" s="633"/>
      <c r="N260" s="727"/>
      <c r="O260" s="727"/>
      <c r="P260" s="727"/>
      <c r="Q260" s="727"/>
    </row>
    <row r="261" spans="1:17" s="728" customFormat="1" ht="56.25" customHeight="1">
      <c r="A261" s="615"/>
      <c r="B261" s="494"/>
      <c r="C261" s="493"/>
      <c r="D261" s="493"/>
      <c r="E261" s="616"/>
      <c r="F261" s="616"/>
      <c r="G261" s="616"/>
      <c r="H261" s="630"/>
      <c r="I261" s="631"/>
      <c r="J261" s="632"/>
      <c r="K261" s="633"/>
      <c r="L261" s="761"/>
      <c r="M261" s="633"/>
      <c r="N261" s="727"/>
      <c r="O261" s="727"/>
      <c r="P261" s="727"/>
      <c r="Q261" s="727"/>
    </row>
    <row r="262" spans="1:17" s="728" customFormat="1" ht="56.25" customHeight="1">
      <c r="A262" s="615"/>
      <c r="B262" s="840"/>
      <c r="C262" s="840"/>
      <c r="D262" s="840"/>
      <c r="E262" s="840"/>
      <c r="F262" s="840"/>
      <c r="G262" s="616"/>
      <c r="H262" s="634"/>
      <c r="I262" s="635"/>
      <c r="J262" s="636"/>
      <c r="K262" s="637"/>
      <c r="L262" s="762"/>
      <c r="M262" s="637"/>
      <c r="N262" s="727"/>
      <c r="O262" s="727"/>
      <c r="P262" s="727"/>
      <c r="Q262" s="727"/>
    </row>
    <row r="263" spans="1:17" s="728" customFormat="1" ht="56.25" customHeight="1">
      <c r="A263" s="615"/>
      <c r="B263" s="494"/>
      <c r="C263" s="493"/>
      <c r="D263" s="839"/>
      <c r="E263" s="839"/>
      <c r="F263" s="839"/>
      <c r="G263" s="616"/>
      <c r="H263" s="630"/>
      <c r="I263" s="631"/>
      <c r="J263" s="632"/>
      <c r="K263" s="633"/>
      <c r="L263" s="761"/>
      <c r="M263" s="633"/>
      <c r="N263" s="727"/>
      <c r="O263" s="727"/>
      <c r="P263" s="727"/>
      <c r="Q263" s="727"/>
    </row>
    <row r="264" spans="1:17" s="728" customFormat="1" ht="37.5" customHeight="1">
      <c r="A264" s="615"/>
      <c r="B264" s="839"/>
      <c r="C264" s="839"/>
      <c r="D264" s="839"/>
      <c r="E264" s="839"/>
      <c r="F264" s="839"/>
      <c r="G264" s="616"/>
      <c r="H264" s="630"/>
      <c r="I264" s="631"/>
      <c r="J264" s="632"/>
      <c r="K264" s="633"/>
      <c r="L264" s="761"/>
      <c r="M264" s="633"/>
      <c r="N264" s="727"/>
      <c r="O264" s="727"/>
      <c r="P264" s="727"/>
      <c r="Q264" s="727"/>
    </row>
    <row r="265" spans="1:17" s="728" customFormat="1" ht="37.5" customHeight="1">
      <c r="A265" s="615"/>
      <c r="B265" s="494"/>
      <c r="C265" s="493"/>
      <c r="D265" s="493"/>
      <c r="E265" s="616"/>
      <c r="F265" s="616"/>
      <c r="G265" s="616"/>
      <c r="H265" s="630"/>
      <c r="I265" s="631"/>
      <c r="J265" s="632"/>
      <c r="K265" s="633"/>
      <c r="L265" s="761"/>
      <c r="M265" s="633"/>
      <c r="N265" s="727"/>
      <c r="O265" s="727"/>
      <c r="P265" s="727"/>
      <c r="Q265" s="727"/>
    </row>
    <row r="266" spans="1:17" s="728" customFormat="1" ht="37.5" customHeight="1">
      <c r="A266" s="615"/>
      <c r="B266" s="839"/>
      <c r="C266" s="839"/>
      <c r="D266" s="839"/>
      <c r="E266" s="839"/>
      <c r="F266" s="839"/>
      <c r="G266" s="616"/>
      <c r="H266" s="630"/>
      <c r="I266" s="631"/>
      <c r="J266" s="632"/>
      <c r="K266" s="633"/>
      <c r="L266" s="761"/>
      <c r="M266" s="633"/>
      <c r="N266" s="727"/>
      <c r="O266" s="727"/>
      <c r="P266" s="727"/>
      <c r="Q266" s="727"/>
    </row>
    <row r="267" spans="1:17" s="728" customFormat="1" ht="18.75" customHeight="1">
      <c r="A267" s="615"/>
      <c r="B267" s="494"/>
      <c r="C267" s="493"/>
      <c r="D267" s="493"/>
      <c r="E267" s="616"/>
      <c r="F267" s="616"/>
      <c r="G267" s="616"/>
      <c r="H267" s="630"/>
      <c r="I267" s="631"/>
      <c r="J267" s="632"/>
      <c r="K267" s="633"/>
      <c r="L267" s="761"/>
      <c r="M267" s="633"/>
      <c r="N267" s="727"/>
      <c r="O267" s="727"/>
      <c r="P267" s="727"/>
      <c r="Q267" s="727"/>
    </row>
    <row r="268" spans="1:17" s="728" customFormat="1" ht="56.25" customHeight="1">
      <c r="A268" s="615"/>
      <c r="B268" s="840"/>
      <c r="C268" s="840"/>
      <c r="D268" s="840"/>
      <c r="E268" s="840"/>
      <c r="F268" s="840"/>
      <c r="G268" s="616"/>
      <c r="H268" s="634"/>
      <c r="I268" s="635"/>
      <c r="J268" s="636"/>
      <c r="K268" s="637"/>
      <c r="L268" s="762"/>
      <c r="M268" s="637"/>
      <c r="N268" s="727"/>
      <c r="O268" s="727"/>
      <c r="P268" s="727"/>
      <c r="Q268" s="727"/>
    </row>
    <row r="269" spans="1:17" s="728" customFormat="1" ht="56.25" customHeight="1">
      <c r="A269" s="615"/>
      <c r="B269" s="494"/>
      <c r="C269" s="839"/>
      <c r="D269" s="839"/>
      <c r="E269" s="839"/>
      <c r="F269" s="839"/>
      <c r="G269" s="616"/>
      <c r="H269" s="630"/>
      <c r="I269" s="631"/>
      <c r="J269" s="632"/>
      <c r="K269" s="633"/>
      <c r="L269" s="761"/>
      <c r="M269" s="633"/>
      <c r="N269" s="727"/>
      <c r="O269" s="727"/>
      <c r="P269" s="727"/>
      <c r="Q269" s="727"/>
    </row>
    <row r="270" spans="1:17" s="728" customFormat="1" ht="75" customHeight="1">
      <c r="A270" s="615"/>
      <c r="B270" s="494"/>
      <c r="C270" s="493"/>
      <c r="D270" s="839"/>
      <c r="E270" s="839"/>
      <c r="F270" s="839"/>
      <c r="G270" s="616"/>
      <c r="H270" s="630"/>
      <c r="I270" s="631"/>
      <c r="J270" s="632"/>
      <c r="K270" s="633"/>
      <c r="L270" s="761"/>
      <c r="M270" s="633"/>
      <c r="N270" s="727"/>
      <c r="O270" s="727"/>
      <c r="P270" s="727"/>
      <c r="Q270" s="727"/>
    </row>
    <row r="271" spans="1:17" s="728" customFormat="1" ht="37.5" customHeight="1">
      <c r="A271" s="615"/>
      <c r="B271" s="839"/>
      <c r="C271" s="839"/>
      <c r="D271" s="839"/>
      <c r="E271" s="839"/>
      <c r="F271" s="839"/>
      <c r="G271" s="616"/>
      <c r="H271" s="630"/>
      <c r="I271" s="631"/>
      <c r="J271" s="632"/>
      <c r="K271" s="633"/>
      <c r="L271" s="761"/>
      <c r="M271" s="633"/>
      <c r="N271" s="727"/>
      <c r="O271" s="727"/>
      <c r="P271" s="727"/>
      <c r="Q271" s="727"/>
    </row>
    <row r="272" spans="1:17" s="728" customFormat="1" ht="37.5" customHeight="1">
      <c r="A272" s="615"/>
      <c r="B272" s="494"/>
      <c r="C272" s="493"/>
      <c r="D272" s="493"/>
      <c r="E272" s="616"/>
      <c r="F272" s="616"/>
      <c r="G272" s="616"/>
      <c r="H272" s="630"/>
      <c r="I272" s="631"/>
      <c r="J272" s="632"/>
      <c r="K272" s="633"/>
      <c r="L272" s="761"/>
      <c r="M272" s="633"/>
      <c r="N272" s="727"/>
      <c r="O272" s="727"/>
      <c r="P272" s="727"/>
      <c r="Q272" s="727"/>
    </row>
    <row r="273" spans="1:17" s="728" customFormat="1" ht="131.25" customHeight="1">
      <c r="A273" s="615"/>
      <c r="B273" s="494"/>
      <c r="C273" s="493"/>
      <c r="D273" s="839"/>
      <c r="E273" s="839"/>
      <c r="F273" s="839"/>
      <c r="G273" s="616"/>
      <c r="H273" s="630"/>
      <c r="I273" s="631"/>
      <c r="J273" s="632"/>
      <c r="K273" s="633"/>
      <c r="L273" s="761"/>
      <c r="M273" s="633"/>
      <c r="N273" s="727"/>
      <c r="O273" s="727"/>
      <c r="P273" s="727"/>
      <c r="Q273" s="727"/>
    </row>
    <row r="274" spans="1:17" s="728" customFormat="1" ht="56.25" customHeight="1">
      <c r="A274" s="615"/>
      <c r="B274" s="839"/>
      <c r="C274" s="839"/>
      <c r="D274" s="839"/>
      <c r="E274" s="839"/>
      <c r="F274" s="839"/>
      <c r="G274" s="616"/>
      <c r="H274" s="630"/>
      <c r="I274" s="631"/>
      <c r="J274" s="632"/>
      <c r="K274" s="633"/>
      <c r="L274" s="761"/>
      <c r="M274" s="633"/>
      <c r="N274" s="727"/>
      <c r="O274" s="727"/>
      <c r="P274" s="727"/>
      <c r="Q274" s="727"/>
    </row>
    <row r="275" spans="1:17" s="728" customFormat="1" ht="18.75" customHeight="1">
      <c r="A275" s="615"/>
      <c r="B275" s="494"/>
      <c r="C275" s="493"/>
      <c r="D275" s="493"/>
      <c r="E275" s="616"/>
      <c r="F275" s="616"/>
      <c r="G275" s="616"/>
      <c r="H275" s="630"/>
      <c r="I275" s="631"/>
      <c r="J275" s="632"/>
      <c r="K275" s="633"/>
      <c r="L275" s="761"/>
      <c r="M275" s="633"/>
      <c r="N275" s="727"/>
      <c r="O275" s="727"/>
      <c r="P275" s="727"/>
      <c r="Q275" s="727"/>
    </row>
    <row r="276" spans="1:17" s="728" customFormat="1" ht="168.75" customHeight="1">
      <c r="A276" s="615"/>
      <c r="B276" s="494"/>
      <c r="C276" s="493"/>
      <c r="D276" s="839"/>
      <c r="E276" s="839"/>
      <c r="F276" s="839"/>
      <c r="G276" s="616"/>
      <c r="H276" s="630"/>
      <c r="I276" s="631"/>
      <c r="J276" s="632"/>
      <c r="K276" s="633"/>
      <c r="L276" s="761"/>
      <c r="M276" s="633"/>
      <c r="N276" s="727"/>
      <c r="O276" s="727"/>
      <c r="P276" s="727"/>
      <c r="Q276" s="727"/>
    </row>
    <row r="277" spans="1:17" s="728" customFormat="1" ht="56.25" customHeight="1">
      <c r="A277" s="615"/>
      <c r="B277" s="839"/>
      <c r="C277" s="839"/>
      <c r="D277" s="839"/>
      <c r="E277" s="839"/>
      <c r="F277" s="839"/>
      <c r="G277" s="616"/>
      <c r="H277" s="630"/>
      <c r="I277" s="631"/>
      <c r="J277" s="632"/>
      <c r="K277" s="633"/>
      <c r="L277" s="761"/>
      <c r="M277" s="633"/>
      <c r="N277" s="727"/>
      <c r="O277" s="727"/>
      <c r="P277" s="727"/>
      <c r="Q277" s="727"/>
    </row>
    <row r="278" spans="1:17" s="728" customFormat="1" ht="18.75" customHeight="1">
      <c r="A278" s="615"/>
      <c r="B278" s="494"/>
      <c r="C278" s="493"/>
      <c r="D278" s="493"/>
      <c r="E278" s="616"/>
      <c r="F278" s="616"/>
      <c r="G278" s="616"/>
      <c r="H278" s="630"/>
      <c r="I278" s="631"/>
      <c r="J278" s="632"/>
      <c r="K278" s="633"/>
      <c r="L278" s="761"/>
      <c r="M278" s="633"/>
      <c r="N278" s="727"/>
      <c r="O278" s="727"/>
      <c r="P278" s="727"/>
      <c r="Q278" s="727"/>
    </row>
    <row r="279" spans="1:17" s="728" customFormat="1" ht="75" customHeight="1">
      <c r="A279" s="615"/>
      <c r="B279" s="494"/>
      <c r="C279" s="839"/>
      <c r="D279" s="839"/>
      <c r="E279" s="839"/>
      <c r="F279" s="839"/>
      <c r="G279" s="616"/>
      <c r="H279" s="630"/>
      <c r="I279" s="631"/>
      <c r="J279" s="632"/>
      <c r="K279" s="633"/>
      <c r="L279" s="761"/>
      <c r="M279" s="633"/>
      <c r="N279" s="727"/>
      <c r="O279" s="727"/>
      <c r="P279" s="727"/>
      <c r="Q279" s="727"/>
    </row>
    <row r="280" spans="1:17" s="728" customFormat="1" ht="93.75" customHeight="1">
      <c r="A280" s="615"/>
      <c r="B280" s="494"/>
      <c r="C280" s="493"/>
      <c r="D280" s="839"/>
      <c r="E280" s="839"/>
      <c r="F280" s="839"/>
      <c r="G280" s="616"/>
      <c r="H280" s="630"/>
      <c r="I280" s="631"/>
      <c r="J280" s="632"/>
      <c r="K280" s="633"/>
      <c r="L280" s="761"/>
      <c r="M280" s="633"/>
      <c r="N280" s="727"/>
      <c r="O280" s="727"/>
      <c r="P280" s="727"/>
      <c r="Q280" s="727"/>
    </row>
    <row r="281" spans="1:17" s="728" customFormat="1" ht="37.5" customHeight="1">
      <c r="A281" s="615"/>
      <c r="B281" s="839"/>
      <c r="C281" s="839"/>
      <c r="D281" s="839"/>
      <c r="E281" s="839"/>
      <c r="F281" s="839"/>
      <c r="G281" s="616"/>
      <c r="H281" s="630"/>
      <c r="I281" s="631"/>
      <c r="J281" s="632"/>
      <c r="K281" s="633"/>
      <c r="L281" s="761"/>
      <c r="M281" s="633"/>
      <c r="N281" s="727"/>
      <c r="O281" s="727"/>
      <c r="P281" s="727"/>
      <c r="Q281" s="727"/>
    </row>
    <row r="282" spans="1:17" s="728" customFormat="1" ht="37.5" customHeight="1">
      <c r="A282" s="615"/>
      <c r="B282" s="494"/>
      <c r="C282" s="493"/>
      <c r="D282" s="493"/>
      <c r="E282" s="616"/>
      <c r="F282" s="616"/>
      <c r="G282" s="616"/>
      <c r="H282" s="630"/>
      <c r="I282" s="631"/>
      <c r="J282" s="632"/>
      <c r="K282" s="633"/>
      <c r="L282" s="761"/>
      <c r="M282" s="633"/>
      <c r="N282" s="727"/>
      <c r="O282" s="727"/>
      <c r="P282" s="727"/>
      <c r="Q282" s="727"/>
    </row>
    <row r="283" spans="1:17" s="728" customFormat="1" ht="18.75" customHeight="1">
      <c r="A283" s="615"/>
      <c r="B283" s="839"/>
      <c r="C283" s="839"/>
      <c r="D283" s="839"/>
      <c r="E283" s="839"/>
      <c r="F283" s="839"/>
      <c r="G283" s="616"/>
      <c r="H283" s="630"/>
      <c r="I283" s="631"/>
      <c r="J283" s="632"/>
      <c r="K283" s="633"/>
      <c r="L283" s="761"/>
      <c r="M283" s="633"/>
      <c r="N283" s="727"/>
      <c r="O283" s="727"/>
      <c r="P283" s="727"/>
      <c r="Q283" s="727"/>
    </row>
    <row r="284" spans="1:17" s="728" customFormat="1" ht="56.25" customHeight="1">
      <c r="A284" s="615"/>
      <c r="B284" s="494"/>
      <c r="C284" s="493"/>
      <c r="D284" s="493"/>
      <c r="E284" s="616"/>
      <c r="F284" s="616"/>
      <c r="G284" s="616"/>
      <c r="H284" s="630"/>
      <c r="I284" s="631"/>
      <c r="J284" s="632"/>
      <c r="K284" s="633"/>
      <c r="L284" s="761"/>
      <c r="M284" s="633"/>
      <c r="N284" s="727"/>
      <c r="O284" s="727"/>
      <c r="P284" s="727"/>
      <c r="Q284" s="727"/>
    </row>
    <row r="285" spans="1:17" s="728" customFormat="1" ht="56.25" customHeight="1">
      <c r="A285" s="615"/>
      <c r="B285" s="840"/>
      <c r="C285" s="840"/>
      <c r="D285" s="840"/>
      <c r="E285" s="840"/>
      <c r="F285" s="840"/>
      <c r="G285" s="616"/>
      <c r="H285" s="634"/>
      <c r="I285" s="635"/>
      <c r="J285" s="636"/>
      <c r="K285" s="637"/>
      <c r="L285" s="762"/>
      <c r="M285" s="637"/>
      <c r="N285" s="727"/>
      <c r="O285" s="727"/>
      <c r="P285" s="727"/>
      <c r="Q285" s="727"/>
    </row>
    <row r="286" spans="1:17" s="728" customFormat="1" ht="56.25" customHeight="1">
      <c r="A286" s="615"/>
      <c r="B286" s="494"/>
      <c r="C286" s="493"/>
      <c r="D286" s="839"/>
      <c r="E286" s="839"/>
      <c r="F286" s="839"/>
      <c r="G286" s="616"/>
      <c r="H286" s="630"/>
      <c r="I286" s="631"/>
      <c r="J286" s="632"/>
      <c r="K286" s="633"/>
      <c r="L286" s="761"/>
      <c r="M286" s="633"/>
      <c r="N286" s="727"/>
      <c r="O286" s="727"/>
      <c r="P286" s="727"/>
      <c r="Q286" s="727"/>
    </row>
    <row r="287" spans="1:17" s="728" customFormat="1" ht="37.5" customHeight="1">
      <c r="A287" s="615"/>
      <c r="B287" s="839"/>
      <c r="C287" s="839"/>
      <c r="D287" s="839"/>
      <c r="E287" s="839"/>
      <c r="F287" s="839"/>
      <c r="G287" s="616"/>
      <c r="H287" s="630"/>
      <c r="I287" s="631"/>
      <c r="J287" s="632"/>
      <c r="K287" s="633"/>
      <c r="L287" s="761"/>
      <c r="M287" s="633"/>
      <c r="N287" s="727"/>
      <c r="O287" s="727"/>
      <c r="P287" s="727"/>
      <c r="Q287" s="727"/>
    </row>
    <row r="288" spans="1:17" s="728" customFormat="1" ht="56.25" customHeight="1">
      <c r="A288" s="615"/>
      <c r="B288" s="494"/>
      <c r="C288" s="493"/>
      <c r="D288" s="493"/>
      <c r="E288" s="616"/>
      <c r="F288" s="616"/>
      <c r="G288" s="616"/>
      <c r="H288" s="630"/>
      <c r="I288" s="631"/>
      <c r="J288" s="632"/>
      <c r="K288" s="633"/>
      <c r="L288" s="761"/>
      <c r="M288" s="633"/>
      <c r="N288" s="727"/>
      <c r="O288" s="727"/>
      <c r="P288" s="727"/>
      <c r="Q288" s="727"/>
    </row>
    <row r="289" spans="1:17" s="728" customFormat="1" ht="75" customHeight="1">
      <c r="A289" s="615"/>
      <c r="B289" s="840"/>
      <c r="C289" s="840"/>
      <c r="D289" s="840"/>
      <c r="E289" s="840"/>
      <c r="F289" s="840"/>
      <c r="G289" s="616"/>
      <c r="H289" s="634"/>
      <c r="I289" s="635"/>
      <c r="J289" s="636"/>
      <c r="K289" s="637"/>
      <c r="L289" s="762"/>
      <c r="M289" s="637"/>
      <c r="N289" s="727"/>
      <c r="O289" s="727"/>
      <c r="P289" s="727"/>
      <c r="Q289" s="727"/>
    </row>
    <row r="290" spans="1:17" s="728" customFormat="1" ht="93.75" customHeight="1">
      <c r="A290" s="615"/>
      <c r="B290" s="494"/>
      <c r="C290" s="493"/>
      <c r="D290" s="839"/>
      <c r="E290" s="839"/>
      <c r="F290" s="839"/>
      <c r="G290" s="616"/>
      <c r="H290" s="630"/>
      <c r="I290" s="631"/>
      <c r="J290" s="632"/>
      <c r="K290" s="633"/>
      <c r="L290" s="761"/>
      <c r="M290" s="633"/>
      <c r="N290" s="727"/>
      <c r="O290" s="727"/>
      <c r="P290" s="727"/>
      <c r="Q290" s="727"/>
    </row>
    <row r="291" spans="1:17" s="728" customFormat="1" ht="37.5" customHeight="1">
      <c r="A291" s="615"/>
      <c r="B291" s="839"/>
      <c r="C291" s="839"/>
      <c r="D291" s="839"/>
      <c r="E291" s="839"/>
      <c r="F291" s="839"/>
      <c r="G291" s="616"/>
      <c r="H291" s="630"/>
      <c r="I291" s="631"/>
      <c r="J291" s="632"/>
      <c r="K291" s="633"/>
      <c r="L291" s="761"/>
      <c r="M291" s="633"/>
      <c r="N291" s="727"/>
      <c r="O291" s="727"/>
      <c r="P291" s="727"/>
      <c r="Q291" s="727"/>
    </row>
    <row r="292" spans="1:17" s="728" customFormat="1" ht="37.5" customHeight="1">
      <c r="A292" s="615"/>
      <c r="B292" s="494"/>
      <c r="C292" s="493"/>
      <c r="D292" s="493"/>
      <c r="E292" s="616"/>
      <c r="F292" s="616"/>
      <c r="G292" s="616"/>
      <c r="H292" s="630"/>
      <c r="I292" s="631"/>
      <c r="J292" s="632"/>
      <c r="K292" s="633"/>
      <c r="L292" s="761"/>
      <c r="M292" s="633"/>
      <c r="N292" s="727"/>
      <c r="O292" s="727"/>
      <c r="P292" s="727"/>
      <c r="Q292" s="727"/>
    </row>
    <row r="293" spans="1:17" s="728" customFormat="1" ht="37.5" customHeight="1">
      <c r="A293" s="615"/>
      <c r="B293" s="839"/>
      <c r="C293" s="839"/>
      <c r="D293" s="839"/>
      <c r="E293" s="839"/>
      <c r="F293" s="839"/>
      <c r="G293" s="616"/>
      <c r="H293" s="630"/>
      <c r="I293" s="631"/>
      <c r="J293" s="632"/>
      <c r="K293" s="633"/>
      <c r="L293" s="761"/>
      <c r="M293" s="633"/>
      <c r="N293" s="727"/>
      <c r="O293" s="727"/>
      <c r="P293" s="727"/>
      <c r="Q293" s="727"/>
    </row>
    <row r="294" spans="1:17" s="728" customFormat="1" ht="18.75" customHeight="1">
      <c r="A294" s="615"/>
      <c r="B294" s="494"/>
      <c r="C294" s="493"/>
      <c r="D294" s="493"/>
      <c r="E294" s="616"/>
      <c r="F294" s="616"/>
      <c r="G294" s="616"/>
      <c r="H294" s="630"/>
      <c r="I294" s="631"/>
      <c r="J294" s="632"/>
      <c r="K294" s="633"/>
      <c r="L294" s="761"/>
      <c r="M294" s="633"/>
      <c r="N294" s="727"/>
      <c r="O294" s="727"/>
      <c r="P294" s="727"/>
      <c r="Q294" s="727"/>
    </row>
    <row r="295" spans="1:17" s="728" customFormat="1" ht="18.75" customHeight="1">
      <c r="A295" s="615"/>
      <c r="B295" s="494"/>
      <c r="C295" s="493"/>
      <c r="D295" s="493"/>
      <c r="E295" s="616"/>
      <c r="F295" s="616"/>
      <c r="G295" s="616"/>
      <c r="H295" s="630"/>
      <c r="I295" s="631"/>
      <c r="J295" s="632"/>
      <c r="K295" s="633"/>
      <c r="L295" s="761"/>
      <c r="M295" s="633"/>
      <c r="N295" s="727"/>
      <c r="O295" s="727"/>
      <c r="P295" s="727"/>
      <c r="Q295" s="727"/>
    </row>
    <row r="296" spans="1:17" s="728" customFormat="1" ht="56.25" customHeight="1">
      <c r="A296" s="615"/>
      <c r="B296" s="840"/>
      <c r="C296" s="840"/>
      <c r="D296" s="840"/>
      <c r="E296" s="840"/>
      <c r="F296" s="840"/>
      <c r="G296" s="616"/>
      <c r="H296" s="634"/>
      <c r="I296" s="635"/>
      <c r="J296" s="636"/>
      <c r="K296" s="637"/>
      <c r="L296" s="762"/>
      <c r="M296" s="637"/>
      <c r="N296" s="727"/>
      <c r="O296" s="727"/>
      <c r="P296" s="727"/>
      <c r="Q296" s="727"/>
    </row>
    <row r="297" spans="1:17" s="728" customFormat="1" ht="75" customHeight="1">
      <c r="A297" s="615"/>
      <c r="B297" s="494"/>
      <c r="C297" s="839"/>
      <c r="D297" s="839"/>
      <c r="E297" s="839"/>
      <c r="F297" s="839"/>
      <c r="G297" s="616"/>
      <c r="H297" s="630"/>
      <c r="I297" s="631"/>
      <c r="J297" s="632"/>
      <c r="K297" s="633"/>
      <c r="L297" s="761"/>
      <c r="M297" s="633"/>
      <c r="N297" s="727"/>
      <c r="O297" s="727"/>
      <c r="P297" s="727"/>
      <c r="Q297" s="727"/>
    </row>
    <row r="298" spans="1:17" s="728" customFormat="1" ht="93.75" customHeight="1">
      <c r="A298" s="615"/>
      <c r="B298" s="494"/>
      <c r="C298" s="493"/>
      <c r="D298" s="839"/>
      <c r="E298" s="839"/>
      <c r="F298" s="839"/>
      <c r="G298" s="616"/>
      <c r="H298" s="630"/>
      <c r="I298" s="631"/>
      <c r="J298" s="632"/>
      <c r="K298" s="633"/>
      <c r="L298" s="761"/>
      <c r="M298" s="633"/>
      <c r="N298" s="727"/>
      <c r="O298" s="727"/>
      <c r="P298" s="727"/>
      <c r="Q298" s="727"/>
    </row>
    <row r="299" spans="1:17" s="728" customFormat="1" ht="37.5" customHeight="1">
      <c r="A299" s="615"/>
      <c r="B299" s="839"/>
      <c r="C299" s="839"/>
      <c r="D299" s="839"/>
      <c r="E299" s="839"/>
      <c r="F299" s="839"/>
      <c r="G299" s="616"/>
      <c r="H299" s="630"/>
      <c r="I299" s="631"/>
      <c r="J299" s="632"/>
      <c r="K299" s="633"/>
      <c r="L299" s="761"/>
      <c r="M299" s="633"/>
      <c r="N299" s="727"/>
      <c r="O299" s="727"/>
      <c r="P299" s="727"/>
      <c r="Q299" s="727"/>
    </row>
    <row r="300" spans="1:17" s="728" customFormat="1" ht="37.5" customHeight="1">
      <c r="A300" s="615"/>
      <c r="B300" s="494"/>
      <c r="C300" s="493"/>
      <c r="D300" s="493"/>
      <c r="E300" s="616"/>
      <c r="F300" s="616"/>
      <c r="G300" s="616"/>
      <c r="H300" s="630"/>
      <c r="I300" s="631"/>
      <c r="J300" s="632"/>
      <c r="K300" s="633"/>
      <c r="L300" s="761"/>
      <c r="M300" s="633"/>
      <c r="N300" s="727"/>
      <c r="O300" s="727"/>
      <c r="P300" s="727"/>
      <c r="Q300" s="727"/>
    </row>
    <row r="301" spans="1:17" s="728" customFormat="1" ht="168.75" customHeight="1">
      <c r="A301" s="615"/>
      <c r="B301" s="494"/>
      <c r="C301" s="493"/>
      <c r="D301" s="839"/>
      <c r="E301" s="839"/>
      <c r="F301" s="839"/>
      <c r="G301" s="616"/>
      <c r="H301" s="630"/>
      <c r="I301" s="631"/>
      <c r="J301" s="632"/>
      <c r="K301" s="633"/>
      <c r="L301" s="761"/>
      <c r="M301" s="633"/>
      <c r="N301" s="727"/>
      <c r="O301" s="727"/>
      <c r="P301" s="727"/>
      <c r="Q301" s="727"/>
    </row>
    <row r="302" spans="1:17" s="728" customFormat="1" ht="37.5" customHeight="1">
      <c r="A302" s="615"/>
      <c r="B302" s="839"/>
      <c r="C302" s="839"/>
      <c r="D302" s="839"/>
      <c r="E302" s="839"/>
      <c r="F302" s="839"/>
      <c r="G302" s="616"/>
      <c r="H302" s="630"/>
      <c r="I302" s="631"/>
      <c r="J302" s="632"/>
      <c r="K302" s="633"/>
      <c r="L302" s="761"/>
      <c r="M302" s="633"/>
      <c r="N302" s="727"/>
      <c r="O302" s="727"/>
      <c r="P302" s="727"/>
      <c r="Q302" s="727"/>
    </row>
    <row r="303" spans="1:17" s="728" customFormat="1" ht="37.5" customHeight="1">
      <c r="A303" s="615"/>
      <c r="B303" s="494"/>
      <c r="C303" s="493"/>
      <c r="D303" s="493"/>
      <c r="E303" s="616"/>
      <c r="F303" s="616"/>
      <c r="G303" s="616"/>
      <c r="H303" s="630"/>
      <c r="I303" s="631"/>
      <c r="J303" s="632"/>
      <c r="K303" s="633"/>
      <c r="L303" s="761"/>
      <c r="M303" s="633"/>
      <c r="N303" s="727"/>
      <c r="O303" s="727"/>
      <c r="P303" s="727"/>
      <c r="Q303" s="727"/>
    </row>
    <row r="304" spans="1:17" s="728" customFormat="1" ht="18.75" customHeight="1">
      <c r="A304" s="615"/>
      <c r="B304" s="839"/>
      <c r="C304" s="839"/>
      <c r="D304" s="839"/>
      <c r="E304" s="839"/>
      <c r="F304" s="839"/>
      <c r="G304" s="616"/>
      <c r="H304" s="630"/>
      <c r="I304" s="631"/>
      <c r="J304" s="632"/>
      <c r="K304" s="633"/>
      <c r="L304" s="761"/>
      <c r="M304" s="633"/>
      <c r="N304" s="727"/>
      <c r="O304" s="727"/>
      <c r="P304" s="727"/>
      <c r="Q304" s="727"/>
    </row>
    <row r="305" spans="1:17" s="728" customFormat="1" ht="18.75" customHeight="1">
      <c r="A305" s="615"/>
      <c r="B305" s="494"/>
      <c r="C305" s="493"/>
      <c r="D305" s="493"/>
      <c r="E305" s="616"/>
      <c r="F305" s="616"/>
      <c r="G305" s="616"/>
      <c r="H305" s="630"/>
      <c r="I305" s="631"/>
      <c r="J305" s="632"/>
      <c r="K305" s="633"/>
      <c r="L305" s="761"/>
      <c r="M305" s="633"/>
      <c r="N305" s="727"/>
      <c r="O305" s="727"/>
      <c r="P305" s="727"/>
      <c r="Q305" s="727"/>
    </row>
    <row r="306" spans="1:17" s="728" customFormat="1" ht="75" customHeight="1">
      <c r="A306" s="615"/>
      <c r="B306" s="494"/>
      <c r="C306" s="839"/>
      <c r="D306" s="839"/>
      <c r="E306" s="839"/>
      <c r="F306" s="839"/>
      <c r="G306" s="616"/>
      <c r="H306" s="630"/>
      <c r="I306" s="631"/>
      <c r="J306" s="632"/>
      <c r="K306" s="633"/>
      <c r="L306" s="761"/>
      <c r="M306" s="633"/>
      <c r="N306" s="727"/>
      <c r="O306" s="727"/>
      <c r="P306" s="727"/>
      <c r="Q306" s="727"/>
    </row>
    <row r="307" spans="1:17" s="728" customFormat="1" ht="93.75" customHeight="1">
      <c r="A307" s="615"/>
      <c r="B307" s="494"/>
      <c r="C307" s="493"/>
      <c r="D307" s="839"/>
      <c r="E307" s="839"/>
      <c r="F307" s="839"/>
      <c r="G307" s="616"/>
      <c r="H307" s="630"/>
      <c r="I307" s="631"/>
      <c r="J307" s="632"/>
      <c r="K307" s="633"/>
      <c r="L307" s="761"/>
      <c r="M307" s="633"/>
      <c r="N307" s="727"/>
      <c r="O307" s="727"/>
      <c r="P307" s="727"/>
      <c r="Q307" s="727"/>
    </row>
    <row r="308" spans="1:17" s="728" customFormat="1" ht="37.5" customHeight="1">
      <c r="A308" s="615"/>
      <c r="B308" s="839"/>
      <c r="C308" s="839"/>
      <c r="D308" s="839"/>
      <c r="E308" s="839"/>
      <c r="F308" s="839"/>
      <c r="G308" s="616"/>
      <c r="H308" s="630"/>
      <c r="I308" s="631"/>
      <c r="J308" s="632"/>
      <c r="K308" s="633"/>
      <c r="L308" s="761"/>
      <c r="M308" s="633"/>
      <c r="N308" s="727"/>
      <c r="O308" s="727"/>
      <c r="P308" s="727"/>
      <c r="Q308" s="727"/>
    </row>
    <row r="309" spans="1:17" s="728" customFormat="1" ht="37.5" customHeight="1">
      <c r="A309" s="615"/>
      <c r="B309" s="494"/>
      <c r="C309" s="493"/>
      <c r="D309" s="493"/>
      <c r="E309" s="616"/>
      <c r="F309" s="616"/>
      <c r="G309" s="616"/>
      <c r="H309" s="630"/>
      <c r="I309" s="631"/>
      <c r="J309" s="632"/>
      <c r="K309" s="633"/>
      <c r="L309" s="761"/>
      <c r="M309" s="633"/>
      <c r="N309" s="727"/>
      <c r="O309" s="727"/>
      <c r="P309" s="727"/>
      <c r="Q309" s="727"/>
    </row>
    <row r="310" spans="1:17" s="728" customFormat="1" ht="59.25" customHeight="1">
      <c r="A310" s="615"/>
      <c r="B310" s="494"/>
      <c r="C310" s="493"/>
      <c r="D310" s="493"/>
      <c r="E310" s="616"/>
      <c r="F310" s="616"/>
      <c r="G310" s="616"/>
      <c r="H310" s="638"/>
      <c r="I310" s="639"/>
      <c r="J310" s="640"/>
      <c r="K310" s="641"/>
      <c r="L310" s="763"/>
      <c r="M310" s="641"/>
      <c r="N310" s="727"/>
      <c r="O310" s="727"/>
      <c r="P310" s="727"/>
      <c r="Q310" s="727"/>
    </row>
    <row r="311" spans="1:17" s="728" customFormat="1" ht="84.75" customHeight="1">
      <c r="A311" s="615"/>
      <c r="B311" s="494"/>
      <c r="C311" s="493"/>
      <c r="D311" s="493"/>
      <c r="E311" s="616"/>
      <c r="F311" s="616"/>
      <c r="G311" s="616"/>
      <c r="H311" s="642"/>
      <c r="I311" s="643"/>
      <c r="J311" s="644"/>
      <c r="K311" s="645"/>
      <c r="L311" s="764"/>
      <c r="M311" s="645"/>
      <c r="N311" s="727"/>
      <c r="O311" s="727"/>
      <c r="P311" s="727"/>
      <c r="Q311" s="727"/>
    </row>
    <row r="312" spans="1:17" s="728" customFormat="1" ht="37.5" customHeight="1">
      <c r="A312" s="615"/>
      <c r="B312" s="494"/>
      <c r="C312" s="493"/>
      <c r="D312" s="493"/>
      <c r="E312" s="616"/>
      <c r="F312" s="616"/>
      <c r="G312" s="616"/>
      <c r="H312" s="642"/>
      <c r="I312" s="643"/>
      <c r="J312" s="644"/>
      <c r="K312" s="645"/>
      <c r="L312" s="764"/>
      <c r="M312" s="645"/>
      <c r="N312" s="727"/>
      <c r="O312" s="727"/>
      <c r="P312" s="727"/>
      <c r="Q312" s="727"/>
    </row>
    <row r="313" spans="1:17" s="728" customFormat="1" ht="41.25" customHeight="1">
      <c r="A313" s="615"/>
      <c r="B313" s="494"/>
      <c r="C313" s="493"/>
      <c r="D313" s="493"/>
      <c r="E313" s="616"/>
      <c r="F313" s="616"/>
      <c r="G313" s="616"/>
      <c r="H313" s="642"/>
      <c r="I313" s="643"/>
      <c r="J313" s="644"/>
      <c r="K313" s="645"/>
      <c r="L313" s="764"/>
      <c r="M313" s="645"/>
      <c r="N313" s="727"/>
      <c r="O313" s="727"/>
      <c r="P313" s="727"/>
      <c r="Q313" s="727"/>
    </row>
    <row r="314" spans="1:17" s="728" customFormat="1" ht="99" customHeight="1">
      <c r="A314" s="615"/>
      <c r="B314" s="840"/>
      <c r="C314" s="840"/>
      <c r="D314" s="840"/>
      <c r="E314" s="840"/>
      <c r="F314" s="840"/>
      <c r="G314" s="616"/>
      <c r="H314" s="634"/>
      <c r="I314" s="635"/>
      <c r="J314" s="636"/>
      <c r="K314" s="637"/>
      <c r="L314" s="762"/>
      <c r="M314" s="637"/>
      <c r="N314" s="727"/>
      <c r="O314" s="727"/>
      <c r="P314" s="727"/>
      <c r="Q314" s="727"/>
    </row>
    <row r="315" spans="1:17" s="728" customFormat="1" ht="93.75" customHeight="1">
      <c r="A315" s="615"/>
      <c r="B315" s="494"/>
      <c r="C315" s="493"/>
      <c r="D315" s="839"/>
      <c r="E315" s="839"/>
      <c r="F315" s="839"/>
      <c r="G315" s="616"/>
      <c r="H315" s="630"/>
      <c r="I315" s="631"/>
      <c r="J315" s="632"/>
      <c r="K315" s="633"/>
      <c r="L315" s="761"/>
      <c r="M315" s="633"/>
      <c r="N315" s="727"/>
      <c r="O315" s="727"/>
      <c r="P315" s="727"/>
      <c r="Q315" s="727"/>
    </row>
    <row r="316" spans="1:17" s="728" customFormat="1" ht="93.75" customHeight="1">
      <c r="A316" s="615"/>
      <c r="B316" s="839"/>
      <c r="C316" s="839"/>
      <c r="D316" s="839"/>
      <c r="E316" s="839"/>
      <c r="F316" s="839"/>
      <c r="G316" s="616"/>
      <c r="H316" s="630"/>
      <c r="I316" s="631"/>
      <c r="J316" s="632"/>
      <c r="K316" s="633"/>
      <c r="L316" s="761"/>
      <c r="M316" s="633"/>
      <c r="N316" s="727"/>
      <c r="O316" s="727"/>
      <c r="P316" s="727"/>
      <c r="Q316" s="727"/>
    </row>
    <row r="317" spans="1:17" s="728" customFormat="1" ht="37.5" customHeight="1">
      <c r="A317" s="615"/>
      <c r="B317" s="494"/>
      <c r="C317" s="493"/>
      <c r="D317" s="493"/>
      <c r="E317" s="616"/>
      <c r="F317" s="616"/>
      <c r="G317" s="616"/>
      <c r="H317" s="630"/>
      <c r="I317" s="631"/>
      <c r="J317" s="632"/>
      <c r="K317" s="633"/>
      <c r="L317" s="761"/>
      <c r="M317" s="633"/>
      <c r="N317" s="727"/>
      <c r="O317" s="727"/>
      <c r="P317" s="727"/>
      <c r="Q317" s="727"/>
    </row>
    <row r="318" spans="1:17" s="728" customFormat="1" ht="131.25" customHeight="1">
      <c r="A318" s="615"/>
      <c r="B318" s="494"/>
      <c r="C318" s="493"/>
      <c r="D318" s="839"/>
      <c r="E318" s="839"/>
      <c r="F318" s="839"/>
      <c r="G318" s="616"/>
      <c r="H318" s="630"/>
      <c r="I318" s="631"/>
      <c r="J318" s="632"/>
      <c r="K318" s="633"/>
      <c r="L318" s="761"/>
      <c r="M318" s="633"/>
      <c r="N318" s="727"/>
      <c r="O318" s="727"/>
      <c r="P318" s="727"/>
      <c r="Q318" s="727"/>
    </row>
    <row r="319" spans="1:17" s="728" customFormat="1" ht="93.75" customHeight="1">
      <c r="A319" s="615"/>
      <c r="B319" s="839"/>
      <c r="C319" s="839"/>
      <c r="D319" s="839"/>
      <c r="E319" s="839"/>
      <c r="F319" s="839"/>
      <c r="G319" s="616"/>
      <c r="H319" s="630"/>
      <c r="I319" s="631"/>
      <c r="J319" s="632"/>
      <c r="K319" s="633"/>
      <c r="L319" s="761"/>
      <c r="M319" s="633"/>
      <c r="N319" s="727"/>
      <c r="O319" s="727"/>
      <c r="P319" s="727"/>
      <c r="Q319" s="727"/>
    </row>
    <row r="320" spans="1:17" s="728" customFormat="1" ht="37.5" customHeight="1">
      <c r="A320" s="615"/>
      <c r="B320" s="494"/>
      <c r="C320" s="493"/>
      <c r="D320" s="493"/>
      <c r="E320" s="616"/>
      <c r="F320" s="616"/>
      <c r="G320" s="616"/>
      <c r="H320" s="630"/>
      <c r="I320" s="631"/>
      <c r="J320" s="632"/>
      <c r="K320" s="633"/>
      <c r="L320" s="761"/>
      <c r="M320" s="633"/>
      <c r="N320" s="727"/>
      <c r="O320" s="727"/>
      <c r="P320" s="727"/>
      <c r="Q320" s="727"/>
    </row>
    <row r="321" spans="1:17" s="728" customFormat="1" ht="112.5" customHeight="1">
      <c r="A321" s="615"/>
      <c r="B321" s="494"/>
      <c r="C321" s="493"/>
      <c r="D321" s="839"/>
      <c r="E321" s="839"/>
      <c r="F321" s="839"/>
      <c r="G321" s="616"/>
      <c r="H321" s="630"/>
      <c r="I321" s="631"/>
      <c r="J321" s="632"/>
      <c r="K321" s="633"/>
      <c r="L321" s="761"/>
      <c r="M321" s="633"/>
      <c r="N321" s="727"/>
      <c r="O321" s="727"/>
      <c r="P321" s="727"/>
      <c r="Q321" s="727"/>
    </row>
    <row r="322" spans="1:17" s="728" customFormat="1" ht="93.75" customHeight="1">
      <c r="A322" s="615"/>
      <c r="B322" s="839"/>
      <c r="C322" s="839"/>
      <c r="D322" s="839"/>
      <c r="E322" s="839"/>
      <c r="F322" s="839"/>
      <c r="G322" s="616"/>
      <c r="H322" s="630"/>
      <c r="I322" s="631"/>
      <c r="J322" s="632"/>
      <c r="K322" s="633"/>
      <c r="L322" s="761"/>
      <c r="M322" s="633"/>
      <c r="N322" s="727"/>
      <c r="O322" s="727"/>
      <c r="P322" s="727"/>
      <c r="Q322" s="727"/>
    </row>
    <row r="323" spans="1:17" s="728" customFormat="1" ht="37.5" customHeight="1">
      <c r="A323" s="615"/>
      <c r="B323" s="494"/>
      <c r="C323" s="493"/>
      <c r="D323" s="493"/>
      <c r="E323" s="616"/>
      <c r="F323" s="616"/>
      <c r="G323" s="616"/>
      <c r="H323" s="630"/>
      <c r="I323" s="631"/>
      <c r="J323" s="632"/>
      <c r="K323" s="633"/>
      <c r="L323" s="761"/>
      <c r="M323" s="633"/>
      <c r="N323" s="727"/>
      <c r="O323" s="727"/>
      <c r="P323" s="727"/>
      <c r="Q323" s="727"/>
    </row>
    <row r="324" spans="1:17" s="728" customFormat="1" ht="93.75" customHeight="1">
      <c r="A324" s="615"/>
      <c r="B324" s="494"/>
      <c r="C324" s="493"/>
      <c r="D324" s="839"/>
      <c r="E324" s="839"/>
      <c r="F324" s="839"/>
      <c r="G324" s="616"/>
      <c r="H324" s="630"/>
      <c r="I324" s="631"/>
      <c r="J324" s="632"/>
      <c r="K324" s="633"/>
      <c r="L324" s="761"/>
      <c r="M324" s="633"/>
      <c r="N324" s="727"/>
      <c r="O324" s="727"/>
      <c r="P324" s="727"/>
      <c r="Q324" s="727"/>
    </row>
    <row r="325" spans="1:17" s="728" customFormat="1" ht="93.75" customHeight="1">
      <c r="A325" s="615"/>
      <c r="B325" s="839"/>
      <c r="C325" s="839"/>
      <c r="D325" s="839"/>
      <c r="E325" s="839"/>
      <c r="F325" s="839"/>
      <c r="G325" s="616"/>
      <c r="H325" s="630"/>
      <c r="I325" s="631"/>
      <c r="J325" s="632"/>
      <c r="K325" s="633"/>
      <c r="L325" s="761"/>
      <c r="M325" s="633"/>
      <c r="N325" s="727"/>
      <c r="O325" s="727"/>
      <c r="P325" s="727"/>
      <c r="Q325" s="727"/>
    </row>
    <row r="326" spans="1:17" s="728" customFormat="1" ht="37.5" customHeight="1">
      <c r="A326" s="615"/>
      <c r="B326" s="494"/>
      <c r="C326" s="493"/>
      <c r="D326" s="493"/>
      <c r="E326" s="616"/>
      <c r="F326" s="616"/>
      <c r="G326" s="616"/>
      <c r="H326" s="630"/>
      <c r="I326" s="631"/>
      <c r="J326" s="632"/>
      <c r="K326" s="633"/>
      <c r="L326" s="761"/>
      <c r="M326" s="633"/>
      <c r="N326" s="727"/>
      <c r="O326" s="727"/>
      <c r="P326" s="727"/>
      <c r="Q326" s="727"/>
    </row>
    <row r="327" spans="1:17" s="728" customFormat="1" ht="37.5" customHeight="1">
      <c r="A327" s="615"/>
      <c r="B327" s="839"/>
      <c r="C327" s="839"/>
      <c r="D327" s="839"/>
      <c r="E327" s="839"/>
      <c r="F327" s="839"/>
      <c r="G327" s="616"/>
      <c r="H327" s="630"/>
      <c r="I327" s="631"/>
      <c r="J327" s="632"/>
      <c r="K327" s="633"/>
      <c r="L327" s="761"/>
      <c r="M327" s="633"/>
      <c r="N327" s="727"/>
      <c r="O327" s="727"/>
      <c r="P327" s="727"/>
      <c r="Q327" s="727"/>
    </row>
    <row r="328" spans="1:17" s="728" customFormat="1" ht="37.5" customHeight="1">
      <c r="A328" s="615"/>
      <c r="B328" s="494"/>
      <c r="C328" s="493"/>
      <c r="D328" s="493"/>
      <c r="E328" s="616"/>
      <c r="F328" s="616"/>
      <c r="G328" s="616"/>
      <c r="H328" s="630"/>
      <c r="I328" s="631"/>
      <c r="J328" s="632"/>
      <c r="K328" s="633"/>
      <c r="L328" s="761"/>
      <c r="M328" s="633"/>
      <c r="N328" s="727"/>
      <c r="O328" s="727"/>
      <c r="P328" s="727"/>
      <c r="Q328" s="727"/>
    </row>
    <row r="329" spans="1:17" s="728" customFormat="1" ht="18.75" customHeight="1">
      <c r="A329" s="615"/>
      <c r="B329" s="839"/>
      <c r="C329" s="839"/>
      <c r="D329" s="839"/>
      <c r="E329" s="839"/>
      <c r="F329" s="839"/>
      <c r="G329" s="616"/>
      <c r="H329" s="630"/>
      <c r="I329" s="631"/>
      <c r="J329" s="632"/>
      <c r="K329" s="633"/>
      <c r="L329" s="761"/>
      <c r="M329" s="633"/>
      <c r="N329" s="727"/>
      <c r="O329" s="727"/>
      <c r="P329" s="727"/>
      <c r="Q329" s="727"/>
    </row>
    <row r="330" spans="1:17" s="728" customFormat="1" ht="18.75" customHeight="1">
      <c r="A330" s="615"/>
      <c r="B330" s="494"/>
      <c r="C330" s="493"/>
      <c r="D330" s="493"/>
      <c r="E330" s="616"/>
      <c r="F330" s="616"/>
      <c r="G330" s="616"/>
      <c r="H330" s="630"/>
      <c r="I330" s="631"/>
      <c r="J330" s="632"/>
      <c r="K330" s="633"/>
      <c r="L330" s="761"/>
      <c r="M330" s="633"/>
      <c r="N330" s="727"/>
      <c r="O330" s="727"/>
      <c r="P330" s="727"/>
      <c r="Q330" s="727"/>
    </row>
    <row r="331" spans="1:17" s="728" customFormat="1" ht="93.75" customHeight="1">
      <c r="A331" s="615"/>
      <c r="B331" s="494"/>
      <c r="C331" s="493"/>
      <c r="D331" s="839"/>
      <c r="E331" s="839"/>
      <c r="F331" s="839"/>
      <c r="G331" s="616"/>
      <c r="H331" s="630"/>
      <c r="I331" s="631"/>
      <c r="J331" s="632"/>
      <c r="K331" s="633"/>
      <c r="L331" s="761"/>
      <c r="M331" s="633"/>
      <c r="N331" s="727"/>
      <c r="O331" s="727"/>
      <c r="P331" s="727"/>
      <c r="Q331" s="727"/>
    </row>
    <row r="332" spans="1:17" s="728" customFormat="1" ht="93.75" customHeight="1">
      <c r="A332" s="615"/>
      <c r="B332" s="839"/>
      <c r="C332" s="839"/>
      <c r="D332" s="839"/>
      <c r="E332" s="839"/>
      <c r="F332" s="839"/>
      <c r="G332" s="616"/>
      <c r="H332" s="630"/>
      <c r="I332" s="631"/>
      <c r="J332" s="632"/>
      <c r="K332" s="633"/>
      <c r="L332" s="761"/>
      <c r="M332" s="633"/>
      <c r="N332" s="727"/>
      <c r="O332" s="727"/>
      <c r="P332" s="727"/>
      <c r="Q332" s="727"/>
    </row>
    <row r="333" spans="1:17" s="728" customFormat="1" ht="37.5" customHeight="1">
      <c r="A333" s="615"/>
      <c r="B333" s="494"/>
      <c r="C333" s="493"/>
      <c r="D333" s="493"/>
      <c r="E333" s="616"/>
      <c r="F333" s="616"/>
      <c r="G333" s="616"/>
      <c r="H333" s="630"/>
      <c r="I333" s="631"/>
      <c r="J333" s="632"/>
      <c r="K333" s="633"/>
      <c r="L333" s="761"/>
      <c r="M333" s="633"/>
      <c r="N333" s="727"/>
      <c r="O333" s="727"/>
      <c r="P333" s="727"/>
      <c r="Q333" s="727"/>
    </row>
    <row r="334" spans="1:17" s="728" customFormat="1" ht="37.5" customHeight="1">
      <c r="A334" s="615"/>
      <c r="B334" s="839"/>
      <c r="C334" s="839"/>
      <c r="D334" s="839"/>
      <c r="E334" s="839"/>
      <c r="F334" s="839"/>
      <c r="G334" s="616"/>
      <c r="H334" s="630"/>
      <c r="I334" s="631"/>
      <c r="J334" s="632"/>
      <c r="K334" s="633"/>
      <c r="L334" s="761"/>
      <c r="M334" s="633"/>
      <c r="N334" s="727"/>
      <c r="O334" s="727"/>
      <c r="P334" s="727"/>
      <c r="Q334" s="727"/>
    </row>
    <row r="335" spans="1:17" s="728" customFormat="1" ht="37.5" customHeight="1">
      <c r="A335" s="615"/>
      <c r="B335" s="494"/>
      <c r="C335" s="493"/>
      <c r="D335" s="493"/>
      <c r="E335" s="616"/>
      <c r="F335" s="616"/>
      <c r="G335" s="616"/>
      <c r="H335" s="630"/>
      <c r="I335" s="631"/>
      <c r="J335" s="632"/>
      <c r="K335" s="633"/>
      <c r="L335" s="761"/>
      <c r="M335" s="633"/>
      <c r="N335" s="727"/>
      <c r="O335" s="727"/>
      <c r="P335" s="727"/>
      <c r="Q335" s="727"/>
    </row>
    <row r="336" spans="1:17" s="728" customFormat="1" ht="75" customHeight="1">
      <c r="A336" s="615"/>
      <c r="B336" s="840"/>
      <c r="C336" s="840"/>
      <c r="D336" s="840"/>
      <c r="E336" s="840"/>
      <c r="F336" s="840"/>
      <c r="G336" s="616"/>
      <c r="H336" s="634"/>
      <c r="I336" s="635"/>
      <c r="J336" s="636"/>
      <c r="K336" s="637"/>
      <c r="L336" s="762"/>
      <c r="M336" s="637"/>
      <c r="N336" s="727"/>
      <c r="O336" s="727"/>
      <c r="P336" s="727"/>
      <c r="Q336" s="727"/>
    </row>
    <row r="337" spans="1:17" s="728" customFormat="1" ht="93.75" customHeight="1">
      <c r="A337" s="615"/>
      <c r="B337" s="494"/>
      <c r="C337" s="493"/>
      <c r="D337" s="839"/>
      <c r="E337" s="839"/>
      <c r="F337" s="839"/>
      <c r="G337" s="616"/>
      <c r="H337" s="630"/>
      <c r="I337" s="631"/>
      <c r="J337" s="632"/>
      <c r="K337" s="633"/>
      <c r="L337" s="761"/>
      <c r="M337" s="633"/>
      <c r="N337" s="727"/>
      <c r="O337" s="727"/>
      <c r="P337" s="727"/>
      <c r="Q337" s="727"/>
    </row>
    <row r="338" spans="1:17" s="728" customFormat="1" ht="37.5" customHeight="1">
      <c r="A338" s="615"/>
      <c r="B338" s="839"/>
      <c r="C338" s="839"/>
      <c r="D338" s="839"/>
      <c r="E338" s="839"/>
      <c r="F338" s="839"/>
      <c r="G338" s="616"/>
      <c r="H338" s="630"/>
      <c r="I338" s="631"/>
      <c r="J338" s="632"/>
      <c r="K338" s="633"/>
      <c r="L338" s="761"/>
      <c r="M338" s="633"/>
      <c r="N338" s="727"/>
      <c r="O338" s="727"/>
      <c r="P338" s="727"/>
      <c r="Q338" s="727"/>
    </row>
    <row r="339" spans="1:17" s="728" customFormat="1" ht="18.75" customHeight="1">
      <c r="A339" s="615"/>
      <c r="B339" s="494"/>
      <c r="C339" s="493"/>
      <c r="D339" s="493"/>
      <c r="E339" s="616"/>
      <c r="F339" s="616"/>
      <c r="G339" s="616"/>
      <c r="H339" s="630"/>
      <c r="I339" s="631"/>
      <c r="J339" s="632"/>
      <c r="K339" s="633"/>
      <c r="L339" s="761"/>
      <c r="M339" s="633"/>
      <c r="N339" s="727"/>
      <c r="O339" s="727"/>
      <c r="P339" s="727"/>
      <c r="Q339" s="727"/>
    </row>
    <row r="340" spans="1:17" s="728" customFormat="1" ht="37.5" customHeight="1">
      <c r="A340" s="615"/>
      <c r="B340" s="840"/>
      <c r="C340" s="840"/>
      <c r="D340" s="840"/>
      <c r="E340" s="840"/>
      <c r="F340" s="840"/>
      <c r="G340" s="616"/>
      <c r="H340" s="634"/>
      <c r="I340" s="635"/>
      <c r="J340" s="636"/>
      <c r="K340" s="637"/>
      <c r="L340" s="762"/>
      <c r="M340" s="637"/>
      <c r="N340" s="727"/>
      <c r="O340" s="727"/>
      <c r="P340" s="727"/>
      <c r="Q340" s="727"/>
    </row>
    <row r="341" spans="1:17" s="728" customFormat="1" ht="56.25" customHeight="1">
      <c r="A341" s="615"/>
      <c r="B341" s="494"/>
      <c r="C341" s="493"/>
      <c r="D341" s="839"/>
      <c r="E341" s="839"/>
      <c r="F341" s="839"/>
      <c r="G341" s="616"/>
      <c r="H341" s="630"/>
      <c r="I341" s="631"/>
      <c r="J341" s="632"/>
      <c r="K341" s="633"/>
      <c r="L341" s="761"/>
      <c r="M341" s="633"/>
      <c r="N341" s="727"/>
      <c r="O341" s="727"/>
      <c r="P341" s="727"/>
      <c r="Q341" s="727"/>
    </row>
    <row r="342" spans="1:17" s="728" customFormat="1" ht="37.5" customHeight="1">
      <c r="A342" s="615"/>
      <c r="B342" s="839"/>
      <c r="C342" s="839"/>
      <c r="D342" s="839"/>
      <c r="E342" s="839"/>
      <c r="F342" s="839"/>
      <c r="G342" s="616"/>
      <c r="H342" s="630"/>
      <c r="I342" s="631"/>
      <c r="J342" s="632"/>
      <c r="K342" s="633"/>
      <c r="L342" s="761"/>
      <c r="M342" s="633"/>
      <c r="N342" s="727"/>
      <c r="O342" s="727"/>
      <c r="P342" s="727"/>
      <c r="Q342" s="727"/>
    </row>
    <row r="343" spans="1:17" s="728" customFormat="1" ht="18.75" customHeight="1">
      <c r="A343" s="615"/>
      <c r="B343" s="494"/>
      <c r="C343" s="493"/>
      <c r="D343" s="493"/>
      <c r="E343" s="616"/>
      <c r="F343" s="616"/>
      <c r="G343" s="616"/>
      <c r="H343" s="630"/>
      <c r="I343" s="631"/>
      <c r="J343" s="632"/>
      <c r="K343" s="633"/>
      <c r="L343" s="761"/>
      <c r="M343" s="633"/>
      <c r="N343" s="727"/>
      <c r="O343" s="727"/>
      <c r="P343" s="727"/>
      <c r="Q343" s="727"/>
    </row>
    <row r="344" spans="1:17" s="728" customFormat="1" ht="56.25" customHeight="1">
      <c r="A344" s="615"/>
      <c r="B344" s="840"/>
      <c r="C344" s="840"/>
      <c r="D344" s="840"/>
      <c r="E344" s="840"/>
      <c r="F344" s="840"/>
      <c r="G344" s="616"/>
      <c r="H344" s="634"/>
      <c r="I344" s="635"/>
      <c r="J344" s="636"/>
      <c r="K344" s="637"/>
      <c r="L344" s="762"/>
      <c r="M344" s="637"/>
      <c r="N344" s="727"/>
      <c r="O344" s="727"/>
      <c r="P344" s="727"/>
      <c r="Q344" s="727"/>
    </row>
    <row r="345" spans="1:17" s="728" customFormat="1" ht="75" customHeight="1">
      <c r="A345" s="615"/>
      <c r="B345" s="494"/>
      <c r="C345" s="493"/>
      <c r="D345" s="839"/>
      <c r="E345" s="839"/>
      <c r="F345" s="839"/>
      <c r="G345" s="616"/>
      <c r="H345" s="630"/>
      <c r="I345" s="631"/>
      <c r="J345" s="632"/>
      <c r="K345" s="633"/>
      <c r="L345" s="761"/>
      <c r="M345" s="633"/>
      <c r="N345" s="727"/>
      <c r="O345" s="727"/>
      <c r="P345" s="727"/>
      <c r="Q345" s="727"/>
    </row>
    <row r="346" spans="1:17" s="728" customFormat="1" ht="93.75" customHeight="1">
      <c r="A346" s="615"/>
      <c r="B346" s="839"/>
      <c r="C346" s="839"/>
      <c r="D346" s="839"/>
      <c r="E346" s="839"/>
      <c r="F346" s="839"/>
      <c r="G346" s="616"/>
      <c r="H346" s="630"/>
      <c r="I346" s="631"/>
      <c r="J346" s="632"/>
      <c r="K346" s="633"/>
      <c r="L346" s="761"/>
      <c r="M346" s="633"/>
      <c r="N346" s="727"/>
      <c r="O346" s="727"/>
      <c r="P346" s="727"/>
      <c r="Q346" s="727"/>
    </row>
    <row r="347" spans="1:17" s="728" customFormat="1" ht="37.5" customHeight="1">
      <c r="A347" s="615"/>
      <c r="B347" s="494"/>
      <c r="C347" s="493"/>
      <c r="D347" s="493"/>
      <c r="E347" s="616"/>
      <c r="F347" s="616"/>
      <c r="G347" s="616"/>
      <c r="H347" s="630"/>
      <c r="I347" s="631"/>
      <c r="J347" s="632"/>
      <c r="K347" s="633"/>
      <c r="L347" s="761"/>
      <c r="M347" s="633"/>
      <c r="N347" s="727"/>
      <c r="O347" s="727"/>
      <c r="P347" s="727"/>
      <c r="Q347" s="727"/>
    </row>
    <row r="348" spans="1:17" s="728" customFormat="1" ht="93.75" customHeight="1">
      <c r="A348" s="615"/>
      <c r="B348" s="494"/>
      <c r="C348" s="493"/>
      <c r="D348" s="839"/>
      <c r="E348" s="839"/>
      <c r="F348" s="839"/>
      <c r="G348" s="616"/>
      <c r="H348" s="630"/>
      <c r="I348" s="631"/>
      <c r="J348" s="632"/>
      <c r="K348" s="633"/>
      <c r="L348" s="761"/>
      <c r="M348" s="633"/>
      <c r="N348" s="727"/>
      <c r="O348" s="727"/>
      <c r="P348" s="727"/>
      <c r="Q348" s="727"/>
    </row>
    <row r="349" spans="1:17" s="728" customFormat="1" ht="93.75" customHeight="1">
      <c r="A349" s="615"/>
      <c r="B349" s="839"/>
      <c r="C349" s="839"/>
      <c r="D349" s="839"/>
      <c r="E349" s="839"/>
      <c r="F349" s="839"/>
      <c r="G349" s="616"/>
      <c r="H349" s="630"/>
      <c r="I349" s="631"/>
      <c r="J349" s="632"/>
      <c r="K349" s="633"/>
      <c r="L349" s="761"/>
      <c r="M349" s="633"/>
      <c r="N349" s="727"/>
      <c r="O349" s="727"/>
      <c r="P349" s="727"/>
      <c r="Q349" s="727"/>
    </row>
    <row r="350" spans="1:17" s="728" customFormat="1" ht="37.5" customHeight="1">
      <c r="A350" s="615"/>
      <c r="B350" s="494"/>
      <c r="C350" s="493"/>
      <c r="D350" s="493"/>
      <c r="E350" s="616"/>
      <c r="F350" s="616"/>
      <c r="G350" s="616"/>
      <c r="H350" s="630"/>
      <c r="I350" s="631"/>
      <c r="J350" s="632"/>
      <c r="K350" s="633"/>
      <c r="L350" s="761"/>
      <c r="M350" s="633"/>
      <c r="N350" s="727"/>
      <c r="O350" s="727"/>
      <c r="P350" s="727"/>
      <c r="Q350" s="727"/>
    </row>
    <row r="351" spans="1:17" s="728" customFormat="1" ht="37.5" customHeight="1">
      <c r="A351" s="615"/>
      <c r="B351" s="839"/>
      <c r="C351" s="839"/>
      <c r="D351" s="839"/>
      <c r="E351" s="839"/>
      <c r="F351" s="839"/>
      <c r="G351" s="616"/>
      <c r="H351" s="630"/>
      <c r="I351" s="631"/>
      <c r="J351" s="632"/>
      <c r="K351" s="633"/>
      <c r="L351" s="761"/>
      <c r="M351" s="633"/>
      <c r="N351" s="727"/>
      <c r="O351" s="727"/>
      <c r="P351" s="727"/>
      <c r="Q351" s="727"/>
    </row>
    <row r="352" spans="1:17" s="728" customFormat="1" ht="37.5" customHeight="1">
      <c r="A352" s="615"/>
      <c r="B352" s="494"/>
      <c r="C352" s="493"/>
      <c r="D352" s="493"/>
      <c r="E352" s="616"/>
      <c r="F352" s="616"/>
      <c r="G352" s="616"/>
      <c r="H352" s="630"/>
      <c r="I352" s="631"/>
      <c r="J352" s="632"/>
      <c r="K352" s="633"/>
      <c r="L352" s="761"/>
      <c r="M352" s="633"/>
      <c r="N352" s="727"/>
      <c r="O352" s="727"/>
      <c r="P352" s="727"/>
      <c r="Q352" s="727"/>
    </row>
    <row r="353" spans="1:17" s="728" customFormat="1" ht="18.75" customHeight="1">
      <c r="A353" s="615"/>
      <c r="B353" s="839"/>
      <c r="C353" s="839"/>
      <c r="D353" s="839"/>
      <c r="E353" s="839"/>
      <c r="F353" s="839"/>
      <c r="G353" s="616"/>
      <c r="H353" s="630"/>
      <c r="I353" s="631"/>
      <c r="J353" s="632"/>
      <c r="K353" s="633"/>
      <c r="L353" s="761"/>
      <c r="M353" s="633"/>
      <c r="N353" s="727"/>
      <c r="O353" s="727"/>
      <c r="P353" s="727"/>
      <c r="Q353" s="727"/>
    </row>
    <row r="354" spans="1:17" s="728" customFormat="1" ht="37.5" customHeight="1">
      <c r="A354" s="615"/>
      <c r="B354" s="494"/>
      <c r="C354" s="493"/>
      <c r="D354" s="493"/>
      <c r="E354" s="616"/>
      <c r="F354" s="616"/>
      <c r="G354" s="616"/>
      <c r="H354" s="630"/>
      <c r="I354" s="631"/>
      <c r="J354" s="632"/>
      <c r="K354" s="633"/>
      <c r="L354" s="761"/>
      <c r="M354" s="633"/>
      <c r="N354" s="727"/>
      <c r="O354" s="727"/>
      <c r="P354" s="727"/>
      <c r="Q354" s="727"/>
    </row>
    <row r="355" spans="1:17" s="728" customFormat="1" ht="93.75" customHeight="1">
      <c r="A355" s="615"/>
      <c r="B355" s="494"/>
      <c r="C355" s="493"/>
      <c r="D355" s="839"/>
      <c r="E355" s="839"/>
      <c r="F355" s="839"/>
      <c r="G355" s="616"/>
      <c r="H355" s="630"/>
      <c r="I355" s="631"/>
      <c r="J355" s="632"/>
      <c r="K355" s="633"/>
      <c r="L355" s="761"/>
      <c r="M355" s="633"/>
      <c r="N355" s="727"/>
      <c r="O355" s="727"/>
      <c r="P355" s="727"/>
      <c r="Q355" s="727"/>
    </row>
    <row r="356" spans="1:17" s="728" customFormat="1" ht="93.75" customHeight="1">
      <c r="A356" s="615"/>
      <c r="B356" s="839"/>
      <c r="C356" s="839"/>
      <c r="D356" s="839"/>
      <c r="E356" s="839"/>
      <c r="F356" s="839"/>
      <c r="G356" s="616"/>
      <c r="H356" s="630"/>
      <c r="I356" s="631"/>
      <c r="J356" s="632"/>
      <c r="K356" s="633"/>
      <c r="L356" s="761"/>
      <c r="M356" s="633"/>
      <c r="N356" s="727"/>
      <c r="O356" s="727"/>
      <c r="P356" s="727"/>
      <c r="Q356" s="727"/>
    </row>
    <row r="357" spans="1:17" s="728" customFormat="1" ht="37.5" customHeight="1">
      <c r="A357" s="615"/>
      <c r="B357" s="494"/>
      <c r="C357" s="493"/>
      <c r="D357" s="493"/>
      <c r="E357" s="616"/>
      <c r="F357" s="616"/>
      <c r="G357" s="616"/>
      <c r="H357" s="630"/>
      <c r="I357" s="631"/>
      <c r="J357" s="632"/>
      <c r="K357" s="633"/>
      <c r="L357" s="761"/>
      <c r="M357" s="633"/>
      <c r="N357" s="727"/>
      <c r="O357" s="727"/>
      <c r="P357" s="727"/>
      <c r="Q357" s="727"/>
    </row>
    <row r="358" spans="1:17" s="728" customFormat="1" ht="75" customHeight="1">
      <c r="A358" s="615"/>
      <c r="B358" s="494"/>
      <c r="C358" s="493"/>
      <c r="D358" s="839"/>
      <c r="E358" s="839"/>
      <c r="F358" s="839"/>
      <c r="G358" s="616"/>
      <c r="H358" s="630"/>
      <c r="I358" s="631"/>
      <c r="J358" s="632"/>
      <c r="K358" s="633"/>
      <c r="L358" s="761"/>
      <c r="M358" s="633"/>
      <c r="N358" s="727"/>
      <c r="O358" s="727"/>
      <c r="P358" s="727"/>
      <c r="Q358" s="727"/>
    </row>
    <row r="359" spans="1:17" s="728" customFormat="1" ht="37.5" customHeight="1">
      <c r="A359" s="615"/>
      <c r="B359" s="839"/>
      <c r="C359" s="839"/>
      <c r="D359" s="839"/>
      <c r="E359" s="839"/>
      <c r="F359" s="839"/>
      <c r="G359" s="616"/>
      <c r="H359" s="630"/>
      <c r="I359" s="631"/>
      <c r="J359" s="632"/>
      <c r="K359" s="633"/>
      <c r="L359" s="761"/>
      <c r="M359" s="633"/>
      <c r="N359" s="727"/>
      <c r="O359" s="727"/>
      <c r="P359" s="727"/>
      <c r="Q359" s="727"/>
    </row>
    <row r="360" spans="1:17" s="728" customFormat="1" ht="37.5" customHeight="1">
      <c r="A360" s="615"/>
      <c r="B360" s="494"/>
      <c r="C360" s="493"/>
      <c r="D360" s="493"/>
      <c r="E360" s="616"/>
      <c r="F360" s="616"/>
      <c r="G360" s="616"/>
      <c r="H360" s="630"/>
      <c r="I360" s="631"/>
      <c r="J360" s="632"/>
      <c r="K360" s="633"/>
      <c r="L360" s="761"/>
      <c r="M360" s="633"/>
      <c r="N360" s="727"/>
      <c r="O360" s="727"/>
      <c r="P360" s="727"/>
      <c r="Q360" s="727"/>
    </row>
    <row r="361" spans="1:17" s="728" customFormat="1" ht="37.5" customHeight="1">
      <c r="A361" s="615"/>
      <c r="B361" s="839"/>
      <c r="C361" s="839"/>
      <c r="D361" s="839"/>
      <c r="E361" s="839"/>
      <c r="F361" s="839"/>
      <c r="G361" s="616"/>
      <c r="H361" s="630"/>
      <c r="I361" s="631"/>
      <c r="J361" s="632"/>
      <c r="K361" s="633"/>
      <c r="L361" s="761"/>
      <c r="M361" s="633"/>
      <c r="N361" s="727"/>
      <c r="O361" s="727"/>
      <c r="P361" s="727"/>
      <c r="Q361" s="727"/>
    </row>
    <row r="362" spans="1:17" s="728" customFormat="1" ht="18.75" customHeight="1">
      <c r="A362" s="615"/>
      <c r="B362" s="494"/>
      <c r="C362" s="493"/>
      <c r="D362" s="493"/>
      <c r="E362" s="616"/>
      <c r="F362" s="616"/>
      <c r="G362" s="616"/>
      <c r="H362" s="630"/>
      <c r="I362" s="631"/>
      <c r="J362" s="632"/>
      <c r="K362" s="633"/>
      <c r="L362" s="761"/>
      <c r="M362" s="633"/>
      <c r="N362" s="727"/>
      <c r="O362" s="727"/>
      <c r="P362" s="727"/>
      <c r="Q362" s="727"/>
    </row>
    <row r="363" spans="1:17" s="728" customFormat="1" ht="18.75" customHeight="1">
      <c r="A363" s="615"/>
      <c r="B363" s="839"/>
      <c r="C363" s="839"/>
      <c r="D363" s="839"/>
      <c r="E363" s="839"/>
      <c r="F363" s="839"/>
      <c r="G363" s="616"/>
      <c r="H363" s="630"/>
      <c r="I363" s="631"/>
      <c r="J363" s="632"/>
      <c r="K363" s="633"/>
      <c r="L363" s="761"/>
      <c r="M363" s="633"/>
      <c r="N363" s="727"/>
      <c r="O363" s="727"/>
      <c r="P363" s="727"/>
      <c r="Q363" s="727"/>
    </row>
    <row r="364" spans="1:17" s="728" customFormat="1" ht="18.75" customHeight="1">
      <c r="A364" s="615"/>
      <c r="B364" s="494"/>
      <c r="C364" s="493"/>
      <c r="D364" s="493"/>
      <c r="E364" s="616"/>
      <c r="F364" s="616"/>
      <c r="G364" s="616"/>
      <c r="H364" s="630"/>
      <c r="I364" s="631"/>
      <c r="J364" s="632"/>
      <c r="K364" s="633"/>
      <c r="L364" s="761"/>
      <c r="M364" s="633"/>
      <c r="N364" s="727"/>
      <c r="O364" s="727"/>
      <c r="P364" s="727"/>
      <c r="Q364" s="727"/>
    </row>
    <row r="365" spans="1:17" s="728" customFormat="1" ht="187.5" customHeight="1">
      <c r="A365" s="615"/>
      <c r="B365" s="494"/>
      <c r="C365" s="493"/>
      <c r="D365" s="839"/>
      <c r="E365" s="839"/>
      <c r="F365" s="839"/>
      <c r="G365" s="616"/>
      <c r="H365" s="630"/>
      <c r="I365" s="631"/>
      <c r="J365" s="632"/>
      <c r="K365" s="633"/>
      <c r="L365" s="761"/>
      <c r="M365" s="633"/>
      <c r="N365" s="727"/>
      <c r="O365" s="727"/>
      <c r="P365" s="727"/>
      <c r="Q365" s="727"/>
    </row>
    <row r="366" spans="1:17" s="728" customFormat="1" ht="93.75" customHeight="1">
      <c r="A366" s="615"/>
      <c r="B366" s="839"/>
      <c r="C366" s="839"/>
      <c r="D366" s="839"/>
      <c r="E366" s="839"/>
      <c r="F366" s="839"/>
      <c r="G366" s="616"/>
      <c r="H366" s="630"/>
      <c r="I366" s="631"/>
      <c r="J366" s="632"/>
      <c r="K366" s="633"/>
      <c r="L366" s="761"/>
      <c r="M366" s="633"/>
      <c r="N366" s="727"/>
      <c r="O366" s="727"/>
      <c r="P366" s="727"/>
      <c r="Q366" s="727"/>
    </row>
    <row r="367" spans="1:17" s="728" customFormat="1" ht="37.5" customHeight="1">
      <c r="A367" s="615"/>
      <c r="B367" s="494"/>
      <c r="C367" s="493"/>
      <c r="D367" s="493"/>
      <c r="E367" s="616"/>
      <c r="F367" s="616"/>
      <c r="G367" s="616"/>
      <c r="H367" s="630"/>
      <c r="I367" s="631"/>
      <c r="J367" s="632"/>
      <c r="K367" s="633"/>
      <c r="L367" s="761"/>
      <c r="M367" s="633"/>
      <c r="N367" s="727"/>
      <c r="O367" s="727"/>
      <c r="P367" s="727"/>
      <c r="Q367" s="727"/>
    </row>
    <row r="368" spans="1:17" s="728" customFormat="1" ht="168.75" customHeight="1">
      <c r="A368" s="615"/>
      <c r="B368" s="494"/>
      <c r="C368" s="493"/>
      <c r="D368" s="839"/>
      <c r="E368" s="839"/>
      <c r="F368" s="839"/>
      <c r="G368" s="616"/>
      <c r="H368" s="630"/>
      <c r="I368" s="631"/>
      <c r="J368" s="632"/>
      <c r="K368" s="633"/>
      <c r="L368" s="761"/>
      <c r="M368" s="633"/>
      <c r="N368" s="727"/>
      <c r="O368" s="727"/>
      <c r="P368" s="727"/>
      <c r="Q368" s="727"/>
    </row>
    <row r="369" spans="1:17" s="728" customFormat="1" ht="93.75" customHeight="1">
      <c r="A369" s="615"/>
      <c r="B369" s="839"/>
      <c r="C369" s="839"/>
      <c r="D369" s="839"/>
      <c r="E369" s="839"/>
      <c r="F369" s="839"/>
      <c r="G369" s="616"/>
      <c r="H369" s="630"/>
      <c r="I369" s="631"/>
      <c r="J369" s="632"/>
      <c r="K369" s="633"/>
      <c r="L369" s="761"/>
      <c r="M369" s="633"/>
      <c r="N369" s="727"/>
      <c r="O369" s="727"/>
      <c r="P369" s="727"/>
      <c r="Q369" s="727"/>
    </row>
    <row r="370" spans="1:17" s="728" customFormat="1" ht="37.5" customHeight="1">
      <c r="A370" s="615"/>
      <c r="B370" s="494"/>
      <c r="C370" s="493"/>
      <c r="D370" s="493"/>
      <c r="E370" s="616"/>
      <c r="F370" s="616"/>
      <c r="G370" s="616"/>
      <c r="H370" s="630"/>
      <c r="I370" s="631"/>
      <c r="J370" s="632"/>
      <c r="K370" s="633"/>
      <c r="L370" s="761"/>
      <c r="M370" s="633"/>
      <c r="N370" s="727"/>
      <c r="O370" s="727"/>
      <c r="P370" s="727"/>
      <c r="Q370" s="727"/>
    </row>
    <row r="371" spans="1:17" s="728" customFormat="1" ht="37.5" customHeight="1">
      <c r="A371" s="615"/>
      <c r="B371" s="839"/>
      <c r="C371" s="839"/>
      <c r="D371" s="839"/>
      <c r="E371" s="839"/>
      <c r="F371" s="839"/>
      <c r="G371" s="616"/>
      <c r="H371" s="630"/>
      <c r="I371" s="631"/>
      <c r="J371" s="632"/>
      <c r="K371" s="633"/>
      <c r="L371" s="761"/>
      <c r="M371" s="633"/>
      <c r="N371" s="727"/>
      <c r="O371" s="727"/>
      <c r="P371" s="727"/>
      <c r="Q371" s="727"/>
    </row>
    <row r="372" spans="1:17" s="728" customFormat="1" ht="37.5" customHeight="1">
      <c r="A372" s="615"/>
      <c r="B372" s="494"/>
      <c r="C372" s="493"/>
      <c r="D372" s="493"/>
      <c r="E372" s="616"/>
      <c r="F372" s="616"/>
      <c r="G372" s="616"/>
      <c r="H372" s="630"/>
      <c r="I372" s="631"/>
      <c r="J372" s="632"/>
      <c r="K372" s="633"/>
      <c r="L372" s="761"/>
      <c r="M372" s="633"/>
      <c r="N372" s="727"/>
      <c r="O372" s="727"/>
      <c r="P372" s="727"/>
      <c r="Q372" s="727"/>
    </row>
    <row r="373" spans="1:17" s="728" customFormat="1" ht="206.25" customHeight="1">
      <c r="A373" s="615"/>
      <c r="B373" s="494"/>
      <c r="C373" s="493"/>
      <c r="D373" s="839"/>
      <c r="E373" s="839"/>
      <c r="F373" s="839"/>
      <c r="G373" s="616"/>
      <c r="H373" s="630"/>
      <c r="I373" s="631"/>
      <c r="J373" s="632"/>
      <c r="K373" s="633"/>
      <c r="L373" s="761"/>
      <c r="M373" s="633"/>
      <c r="N373" s="727"/>
      <c r="O373" s="727"/>
      <c r="P373" s="727"/>
      <c r="Q373" s="727"/>
    </row>
    <row r="374" spans="1:17" s="728" customFormat="1" ht="37.5" customHeight="1">
      <c r="A374" s="615"/>
      <c r="B374" s="839"/>
      <c r="C374" s="839"/>
      <c r="D374" s="839"/>
      <c r="E374" s="839"/>
      <c r="F374" s="839"/>
      <c r="G374" s="616"/>
      <c r="H374" s="630"/>
      <c r="I374" s="631"/>
      <c r="J374" s="632"/>
      <c r="K374" s="633"/>
      <c r="L374" s="761"/>
      <c r="M374" s="633"/>
      <c r="N374" s="727"/>
      <c r="O374" s="727"/>
      <c r="P374" s="727"/>
      <c r="Q374" s="727"/>
    </row>
    <row r="375" spans="1:17" s="728" customFormat="1" ht="37.5" customHeight="1">
      <c r="A375" s="615"/>
      <c r="B375" s="494"/>
      <c r="C375" s="493"/>
      <c r="D375" s="493"/>
      <c r="E375" s="616"/>
      <c r="F375" s="616"/>
      <c r="G375" s="616"/>
      <c r="H375" s="630"/>
      <c r="I375" s="631"/>
      <c r="J375" s="632"/>
      <c r="K375" s="633"/>
      <c r="L375" s="761"/>
      <c r="M375" s="633"/>
      <c r="N375" s="727"/>
      <c r="O375" s="727"/>
      <c r="P375" s="727"/>
      <c r="Q375" s="727"/>
    </row>
    <row r="376" spans="1:17" s="728" customFormat="1" ht="187.5" customHeight="1">
      <c r="A376" s="615"/>
      <c r="B376" s="494"/>
      <c r="C376" s="493"/>
      <c r="D376" s="839"/>
      <c r="E376" s="839"/>
      <c r="F376" s="839"/>
      <c r="G376" s="616"/>
      <c r="H376" s="630"/>
      <c r="I376" s="631"/>
      <c r="J376" s="632"/>
      <c r="K376" s="633"/>
      <c r="L376" s="761"/>
      <c r="M376" s="633"/>
      <c r="N376" s="727"/>
      <c r="O376" s="727"/>
      <c r="P376" s="727"/>
      <c r="Q376" s="727"/>
    </row>
    <row r="377" spans="1:17" s="728" customFormat="1" ht="93.75" customHeight="1">
      <c r="A377" s="615"/>
      <c r="B377" s="839"/>
      <c r="C377" s="839"/>
      <c r="D377" s="839"/>
      <c r="E377" s="839"/>
      <c r="F377" s="839"/>
      <c r="G377" s="616"/>
      <c r="H377" s="630"/>
      <c r="I377" s="631"/>
      <c r="J377" s="632"/>
      <c r="K377" s="633"/>
      <c r="L377" s="761"/>
      <c r="M377" s="633"/>
      <c r="N377" s="727"/>
      <c r="O377" s="727"/>
      <c r="P377" s="727"/>
      <c r="Q377" s="727"/>
    </row>
    <row r="378" spans="1:17" s="728" customFormat="1" ht="37.5" customHeight="1">
      <c r="A378" s="615"/>
      <c r="B378" s="494"/>
      <c r="C378" s="493"/>
      <c r="D378" s="493"/>
      <c r="E378" s="616"/>
      <c r="F378" s="616"/>
      <c r="G378" s="616"/>
      <c r="H378" s="630"/>
      <c r="I378" s="631"/>
      <c r="J378" s="632"/>
      <c r="K378" s="633"/>
      <c r="L378" s="761"/>
      <c r="M378" s="633"/>
      <c r="N378" s="727"/>
      <c r="O378" s="727"/>
      <c r="P378" s="727"/>
      <c r="Q378" s="727"/>
    </row>
    <row r="379" spans="1:17" s="728" customFormat="1" ht="37.5" customHeight="1">
      <c r="A379" s="615"/>
      <c r="B379" s="839"/>
      <c r="C379" s="839"/>
      <c r="D379" s="839"/>
      <c r="E379" s="839"/>
      <c r="F379" s="839"/>
      <c r="G379" s="616"/>
      <c r="H379" s="630"/>
      <c r="I379" s="631"/>
      <c r="J379" s="632"/>
      <c r="K379" s="633"/>
      <c r="L379" s="761"/>
      <c r="M379" s="633"/>
      <c r="N379" s="727"/>
      <c r="O379" s="727"/>
      <c r="P379" s="727"/>
      <c r="Q379" s="727"/>
    </row>
    <row r="380" spans="1:17" s="728" customFormat="1" ht="37.5" customHeight="1">
      <c r="A380" s="615"/>
      <c r="B380" s="494"/>
      <c r="C380" s="493"/>
      <c r="D380" s="493"/>
      <c r="E380" s="616"/>
      <c r="F380" s="616"/>
      <c r="G380" s="616"/>
      <c r="H380" s="630"/>
      <c r="I380" s="631"/>
      <c r="J380" s="632"/>
      <c r="K380" s="633"/>
      <c r="L380" s="761"/>
      <c r="M380" s="633"/>
      <c r="N380" s="727"/>
      <c r="O380" s="727"/>
      <c r="P380" s="727"/>
      <c r="Q380" s="727"/>
    </row>
    <row r="381" spans="1:17" s="728" customFormat="1" ht="168.75" customHeight="1">
      <c r="A381" s="615"/>
      <c r="B381" s="494"/>
      <c r="C381" s="493"/>
      <c r="D381" s="839"/>
      <c r="E381" s="839"/>
      <c r="F381" s="839"/>
      <c r="G381" s="616"/>
      <c r="H381" s="630"/>
      <c r="I381" s="631"/>
      <c r="J381" s="632"/>
      <c r="K381" s="633"/>
      <c r="L381" s="761"/>
      <c r="M381" s="633"/>
      <c r="N381" s="727"/>
      <c r="O381" s="727"/>
      <c r="P381" s="727"/>
      <c r="Q381" s="727"/>
    </row>
    <row r="382" spans="1:17" s="728" customFormat="1" ht="93.75" customHeight="1">
      <c r="A382" s="615"/>
      <c r="B382" s="839"/>
      <c r="C382" s="839"/>
      <c r="D382" s="839"/>
      <c r="E382" s="839"/>
      <c r="F382" s="839"/>
      <c r="G382" s="616"/>
      <c r="H382" s="630"/>
      <c r="I382" s="631"/>
      <c r="J382" s="632"/>
      <c r="K382" s="633"/>
      <c r="L382" s="761"/>
      <c r="M382" s="633"/>
      <c r="N382" s="727"/>
      <c r="O382" s="727"/>
      <c r="P382" s="727"/>
      <c r="Q382" s="727"/>
    </row>
    <row r="383" spans="1:17" s="728" customFormat="1" ht="37.5" customHeight="1">
      <c r="A383" s="615"/>
      <c r="B383" s="494"/>
      <c r="C383" s="493"/>
      <c r="D383" s="493"/>
      <c r="E383" s="616"/>
      <c r="F383" s="616"/>
      <c r="G383" s="616"/>
      <c r="H383" s="630"/>
      <c r="I383" s="631"/>
      <c r="J383" s="632"/>
      <c r="K383" s="633"/>
      <c r="L383" s="761"/>
      <c r="M383" s="633"/>
      <c r="N383" s="727"/>
      <c r="O383" s="727"/>
      <c r="P383" s="727"/>
      <c r="Q383" s="727"/>
    </row>
    <row r="384" spans="1:17" s="728" customFormat="1" ht="37.5" customHeight="1">
      <c r="A384" s="615"/>
      <c r="B384" s="839"/>
      <c r="C384" s="839"/>
      <c r="D384" s="839"/>
      <c r="E384" s="839"/>
      <c r="F384" s="839"/>
      <c r="G384" s="616"/>
      <c r="H384" s="630"/>
      <c r="I384" s="631"/>
      <c r="J384" s="632"/>
      <c r="K384" s="633"/>
      <c r="L384" s="761"/>
      <c r="M384" s="633"/>
      <c r="N384" s="727"/>
      <c r="O384" s="727"/>
      <c r="P384" s="727"/>
      <c r="Q384" s="727"/>
    </row>
    <row r="385" spans="1:17" s="728" customFormat="1" ht="37.5" customHeight="1">
      <c r="A385" s="615"/>
      <c r="B385" s="494"/>
      <c r="C385" s="493"/>
      <c r="D385" s="493"/>
      <c r="E385" s="616"/>
      <c r="F385" s="616"/>
      <c r="G385" s="616"/>
      <c r="H385" s="630"/>
      <c r="I385" s="631"/>
      <c r="J385" s="632"/>
      <c r="K385" s="633"/>
      <c r="L385" s="761"/>
      <c r="M385" s="633"/>
      <c r="N385" s="727"/>
      <c r="O385" s="727"/>
      <c r="P385" s="727"/>
      <c r="Q385" s="727"/>
    </row>
    <row r="386" spans="1:17" s="728" customFormat="1" ht="112.5" customHeight="1">
      <c r="A386" s="615"/>
      <c r="B386" s="494"/>
      <c r="C386" s="493"/>
      <c r="D386" s="839"/>
      <c r="E386" s="839"/>
      <c r="F386" s="839"/>
      <c r="G386" s="616"/>
      <c r="H386" s="630"/>
      <c r="I386" s="631"/>
      <c r="J386" s="632"/>
      <c r="K386" s="633"/>
      <c r="L386" s="761"/>
      <c r="M386" s="633"/>
      <c r="N386" s="727"/>
      <c r="O386" s="727"/>
      <c r="P386" s="727"/>
      <c r="Q386" s="727"/>
    </row>
    <row r="387" spans="1:17" s="728" customFormat="1" ht="93.75" customHeight="1">
      <c r="A387" s="615"/>
      <c r="B387" s="839"/>
      <c r="C387" s="839"/>
      <c r="D387" s="839"/>
      <c r="E387" s="839"/>
      <c r="F387" s="839"/>
      <c r="G387" s="616"/>
      <c r="H387" s="630"/>
      <c r="I387" s="631"/>
      <c r="J387" s="632"/>
      <c r="K387" s="633"/>
      <c r="L387" s="761"/>
      <c r="M387" s="633"/>
      <c r="N387" s="727"/>
      <c r="O387" s="727"/>
      <c r="P387" s="727"/>
      <c r="Q387" s="727"/>
    </row>
    <row r="388" spans="1:17" s="728" customFormat="1" ht="37.5" customHeight="1">
      <c r="A388" s="615"/>
      <c r="B388" s="494"/>
      <c r="C388" s="493"/>
      <c r="D388" s="493"/>
      <c r="E388" s="616"/>
      <c r="F388" s="616"/>
      <c r="G388" s="616"/>
      <c r="H388" s="630"/>
      <c r="I388" s="631"/>
      <c r="J388" s="632"/>
      <c r="K388" s="633"/>
      <c r="L388" s="761"/>
      <c r="M388" s="633"/>
      <c r="N388" s="727"/>
      <c r="O388" s="727"/>
      <c r="P388" s="727"/>
      <c r="Q388" s="727"/>
    </row>
    <row r="389" spans="1:17" s="728" customFormat="1" ht="37.5" customHeight="1">
      <c r="A389" s="615"/>
      <c r="B389" s="839"/>
      <c r="C389" s="839"/>
      <c r="D389" s="839"/>
      <c r="E389" s="839"/>
      <c r="F389" s="839"/>
      <c r="G389" s="616"/>
      <c r="H389" s="630"/>
      <c r="I389" s="631"/>
      <c r="J389" s="632"/>
      <c r="K389" s="633"/>
      <c r="L389" s="761"/>
      <c r="M389" s="633"/>
      <c r="N389" s="727"/>
      <c r="O389" s="727"/>
      <c r="P389" s="727"/>
      <c r="Q389" s="727"/>
    </row>
    <row r="390" spans="1:17" s="728" customFormat="1" ht="37.5" customHeight="1">
      <c r="A390" s="615"/>
      <c r="B390" s="494"/>
      <c r="C390" s="493"/>
      <c r="D390" s="493"/>
      <c r="E390" s="616"/>
      <c r="F390" s="616"/>
      <c r="G390" s="616"/>
      <c r="H390" s="630"/>
      <c r="I390" s="631"/>
      <c r="J390" s="632"/>
      <c r="K390" s="633"/>
      <c r="L390" s="761"/>
      <c r="M390" s="633"/>
      <c r="N390" s="727"/>
      <c r="O390" s="727"/>
      <c r="P390" s="727"/>
      <c r="Q390" s="727"/>
    </row>
    <row r="391" spans="1:17" s="728" customFormat="1" ht="131.25" customHeight="1">
      <c r="A391" s="615"/>
      <c r="B391" s="494"/>
      <c r="C391" s="493"/>
      <c r="D391" s="839"/>
      <c r="E391" s="839"/>
      <c r="F391" s="839"/>
      <c r="G391" s="616"/>
      <c r="H391" s="630"/>
      <c r="I391" s="631"/>
      <c r="J391" s="632"/>
      <c r="K391" s="633"/>
      <c r="L391" s="761"/>
      <c r="M391" s="633"/>
      <c r="N391" s="727"/>
      <c r="O391" s="727"/>
      <c r="P391" s="727"/>
      <c r="Q391" s="727"/>
    </row>
    <row r="392" spans="1:17" s="728" customFormat="1" ht="93.75" customHeight="1">
      <c r="A392" s="615"/>
      <c r="B392" s="839"/>
      <c r="C392" s="839"/>
      <c r="D392" s="839"/>
      <c r="E392" s="839"/>
      <c r="F392" s="839"/>
      <c r="G392" s="616"/>
      <c r="H392" s="630"/>
      <c r="I392" s="631"/>
      <c r="J392" s="632"/>
      <c r="K392" s="633"/>
      <c r="L392" s="761"/>
      <c r="M392" s="633"/>
      <c r="N392" s="727"/>
      <c r="O392" s="727"/>
      <c r="P392" s="727"/>
      <c r="Q392" s="727"/>
    </row>
    <row r="393" spans="1:17" s="728" customFormat="1" ht="37.5" customHeight="1">
      <c r="A393" s="615"/>
      <c r="B393" s="494"/>
      <c r="C393" s="493"/>
      <c r="D393" s="493"/>
      <c r="E393" s="616"/>
      <c r="F393" s="616"/>
      <c r="G393" s="616"/>
      <c r="H393" s="630"/>
      <c r="I393" s="631"/>
      <c r="J393" s="632"/>
      <c r="K393" s="633"/>
      <c r="L393" s="761"/>
      <c r="M393" s="633"/>
      <c r="N393" s="727"/>
      <c r="O393" s="727"/>
      <c r="P393" s="727"/>
      <c r="Q393" s="727"/>
    </row>
    <row r="394" spans="1:17" s="728" customFormat="1" ht="37.5" customHeight="1">
      <c r="A394" s="615"/>
      <c r="B394" s="839"/>
      <c r="C394" s="839"/>
      <c r="D394" s="839"/>
      <c r="E394" s="839"/>
      <c r="F394" s="839"/>
      <c r="G394" s="616"/>
      <c r="H394" s="630"/>
      <c r="I394" s="631"/>
      <c r="J394" s="632"/>
      <c r="K394" s="633"/>
      <c r="L394" s="761"/>
      <c r="M394" s="633"/>
      <c r="N394" s="727"/>
      <c r="O394" s="727"/>
      <c r="P394" s="727"/>
      <c r="Q394" s="727"/>
    </row>
    <row r="395" spans="1:17" s="728" customFormat="1" ht="37.5" customHeight="1">
      <c r="A395" s="615"/>
      <c r="B395" s="494"/>
      <c r="C395" s="493"/>
      <c r="D395" s="493"/>
      <c r="E395" s="616"/>
      <c r="F395" s="616"/>
      <c r="G395" s="616"/>
      <c r="H395" s="630"/>
      <c r="I395" s="631"/>
      <c r="J395" s="632"/>
      <c r="K395" s="633"/>
      <c r="L395" s="761"/>
      <c r="M395" s="633"/>
      <c r="N395" s="727"/>
      <c r="O395" s="727"/>
      <c r="P395" s="727"/>
      <c r="Q395" s="727"/>
    </row>
    <row r="396" spans="1:17" s="728" customFormat="1" ht="75" customHeight="1">
      <c r="A396" s="615"/>
      <c r="B396" s="840"/>
      <c r="C396" s="840"/>
      <c r="D396" s="840"/>
      <c r="E396" s="840"/>
      <c r="F396" s="840"/>
      <c r="G396" s="616"/>
      <c r="H396" s="634"/>
      <c r="I396" s="635"/>
      <c r="J396" s="636"/>
      <c r="K396" s="637"/>
      <c r="L396" s="762"/>
      <c r="M396" s="637"/>
      <c r="N396" s="727"/>
      <c r="O396" s="727"/>
      <c r="P396" s="727"/>
      <c r="Q396" s="727"/>
    </row>
    <row r="397" spans="1:17" s="728" customFormat="1" ht="93.75" customHeight="1">
      <c r="A397" s="615"/>
      <c r="B397" s="494"/>
      <c r="C397" s="493"/>
      <c r="D397" s="839"/>
      <c r="E397" s="839"/>
      <c r="F397" s="839"/>
      <c r="G397" s="616"/>
      <c r="H397" s="630"/>
      <c r="I397" s="631"/>
      <c r="J397" s="632"/>
      <c r="K397" s="633"/>
      <c r="L397" s="761"/>
      <c r="M397" s="633"/>
      <c r="N397" s="727"/>
      <c r="O397" s="727"/>
      <c r="P397" s="727"/>
      <c r="Q397" s="727"/>
    </row>
    <row r="398" spans="1:17" s="728" customFormat="1" ht="37.5" customHeight="1">
      <c r="A398" s="615"/>
      <c r="B398" s="839"/>
      <c r="C398" s="839"/>
      <c r="D398" s="839"/>
      <c r="E398" s="839"/>
      <c r="F398" s="839"/>
      <c r="G398" s="616"/>
      <c r="H398" s="630"/>
      <c r="I398" s="631"/>
      <c r="J398" s="632"/>
      <c r="K398" s="633"/>
      <c r="L398" s="761"/>
      <c r="M398" s="633"/>
      <c r="N398" s="727"/>
      <c r="O398" s="727"/>
      <c r="P398" s="727"/>
      <c r="Q398" s="727"/>
    </row>
    <row r="399" spans="1:17" s="728" customFormat="1" ht="18.75" customHeight="1">
      <c r="A399" s="615"/>
      <c r="B399" s="494"/>
      <c r="C399" s="493"/>
      <c r="D399" s="493"/>
      <c r="E399" s="616"/>
      <c r="F399" s="616"/>
      <c r="G399" s="616"/>
      <c r="H399" s="630"/>
      <c r="I399" s="631"/>
      <c r="J399" s="632"/>
      <c r="K399" s="633"/>
      <c r="L399" s="761"/>
      <c r="M399" s="633"/>
      <c r="N399" s="727"/>
      <c r="O399" s="727"/>
      <c r="P399" s="727"/>
      <c r="Q399" s="727"/>
    </row>
    <row r="400" spans="1:17" s="728" customFormat="1" ht="93.75" customHeight="1">
      <c r="A400" s="615"/>
      <c r="B400" s="840"/>
      <c r="C400" s="840"/>
      <c r="D400" s="840"/>
      <c r="E400" s="840"/>
      <c r="F400" s="840"/>
      <c r="G400" s="616"/>
      <c r="H400" s="634"/>
      <c r="I400" s="635"/>
      <c r="J400" s="636"/>
      <c r="K400" s="637"/>
      <c r="L400" s="762"/>
      <c r="M400" s="637"/>
      <c r="N400" s="727"/>
      <c r="O400" s="727"/>
      <c r="P400" s="727"/>
      <c r="Q400" s="727"/>
    </row>
    <row r="401" spans="1:17" s="728" customFormat="1" ht="18.75" customHeight="1">
      <c r="A401" s="615"/>
      <c r="B401" s="494"/>
      <c r="C401" s="493"/>
      <c r="D401" s="839"/>
      <c r="E401" s="839"/>
      <c r="F401" s="839"/>
      <c r="G401" s="616"/>
      <c r="H401" s="630"/>
      <c r="I401" s="631"/>
      <c r="J401" s="632"/>
      <c r="K401" s="633"/>
      <c r="L401" s="761"/>
      <c r="M401" s="633"/>
      <c r="N401" s="727"/>
      <c r="O401" s="727"/>
      <c r="P401" s="727"/>
      <c r="Q401" s="727"/>
    </row>
    <row r="402" spans="1:17" s="728" customFormat="1" ht="93.75" customHeight="1">
      <c r="A402" s="615"/>
      <c r="B402" s="839"/>
      <c r="C402" s="839"/>
      <c r="D402" s="839"/>
      <c r="E402" s="839"/>
      <c r="F402" s="839"/>
      <c r="G402" s="616"/>
      <c r="H402" s="630"/>
      <c r="I402" s="631"/>
      <c r="J402" s="632"/>
      <c r="K402" s="633"/>
      <c r="L402" s="761"/>
      <c r="M402" s="633"/>
      <c r="N402" s="727"/>
      <c r="O402" s="727"/>
      <c r="P402" s="727"/>
      <c r="Q402" s="727"/>
    </row>
    <row r="403" spans="1:17" s="728" customFormat="1" ht="18.75" customHeight="1">
      <c r="A403" s="615"/>
      <c r="B403" s="494"/>
      <c r="C403" s="493"/>
      <c r="D403" s="493"/>
      <c r="E403" s="616"/>
      <c r="F403" s="616"/>
      <c r="G403" s="616"/>
      <c r="H403" s="630"/>
      <c r="I403" s="631"/>
      <c r="J403" s="632"/>
      <c r="K403" s="633"/>
      <c r="L403" s="761"/>
      <c r="M403" s="633"/>
      <c r="N403" s="727"/>
      <c r="O403" s="727"/>
      <c r="P403" s="727"/>
      <c r="Q403" s="727"/>
    </row>
    <row r="404" spans="1:17" s="728" customFormat="1" ht="37.5" customHeight="1">
      <c r="A404" s="615"/>
      <c r="B404" s="839"/>
      <c r="C404" s="839"/>
      <c r="D404" s="839"/>
      <c r="E404" s="839"/>
      <c r="F404" s="839"/>
      <c r="G404" s="616"/>
      <c r="H404" s="630"/>
      <c r="I404" s="631"/>
      <c r="J404" s="632"/>
      <c r="K404" s="633"/>
      <c r="L404" s="761"/>
      <c r="M404" s="633"/>
      <c r="N404" s="727"/>
      <c r="O404" s="727"/>
      <c r="P404" s="727"/>
      <c r="Q404" s="727"/>
    </row>
    <row r="405" spans="1:17" s="728" customFormat="1" ht="37.5" customHeight="1">
      <c r="A405" s="615"/>
      <c r="B405" s="494"/>
      <c r="C405" s="493"/>
      <c r="D405" s="493"/>
      <c r="E405" s="616"/>
      <c r="F405" s="616"/>
      <c r="G405" s="616"/>
      <c r="H405" s="630"/>
      <c r="I405" s="631"/>
      <c r="J405" s="632"/>
      <c r="K405" s="633"/>
      <c r="L405" s="761"/>
      <c r="M405" s="633"/>
      <c r="N405" s="727"/>
      <c r="O405" s="727"/>
      <c r="P405" s="727"/>
      <c r="Q405" s="727"/>
    </row>
    <row r="406" spans="1:17" s="728" customFormat="1" ht="93.75" customHeight="1">
      <c r="A406" s="615"/>
      <c r="B406" s="840"/>
      <c r="C406" s="840"/>
      <c r="D406" s="840"/>
      <c r="E406" s="840"/>
      <c r="F406" s="840"/>
      <c r="G406" s="616"/>
      <c r="H406" s="634"/>
      <c r="I406" s="635"/>
      <c r="J406" s="636"/>
      <c r="K406" s="637"/>
      <c r="L406" s="762"/>
      <c r="M406" s="637"/>
      <c r="N406" s="727"/>
      <c r="O406" s="727"/>
      <c r="P406" s="727"/>
      <c r="Q406" s="727"/>
    </row>
    <row r="407" spans="1:17" s="728" customFormat="1" ht="93.75" customHeight="1">
      <c r="A407" s="615"/>
      <c r="B407" s="494"/>
      <c r="C407" s="493"/>
      <c r="D407" s="839"/>
      <c r="E407" s="839"/>
      <c r="F407" s="839"/>
      <c r="G407" s="616"/>
      <c r="H407" s="630"/>
      <c r="I407" s="631"/>
      <c r="J407" s="632"/>
      <c r="K407" s="633"/>
      <c r="L407" s="761"/>
      <c r="M407" s="633"/>
      <c r="N407" s="727"/>
      <c r="O407" s="727"/>
      <c r="P407" s="727"/>
      <c r="Q407" s="727"/>
    </row>
    <row r="408" spans="1:17" s="728" customFormat="1" ht="18.75" customHeight="1">
      <c r="A408" s="615"/>
      <c r="B408" s="839"/>
      <c r="C408" s="839"/>
      <c r="D408" s="839"/>
      <c r="E408" s="839"/>
      <c r="F408" s="839"/>
      <c r="G408" s="616"/>
      <c r="H408" s="630"/>
      <c r="I408" s="631"/>
      <c r="J408" s="632"/>
      <c r="K408" s="633"/>
      <c r="L408" s="761"/>
      <c r="M408" s="633"/>
      <c r="N408" s="727"/>
      <c r="O408" s="727"/>
      <c r="P408" s="727"/>
      <c r="Q408" s="727"/>
    </row>
    <row r="409" spans="1:17" s="728" customFormat="1" ht="18.75" customHeight="1">
      <c r="A409" s="615"/>
      <c r="B409" s="494"/>
      <c r="C409" s="493"/>
      <c r="D409" s="493"/>
      <c r="E409" s="616"/>
      <c r="F409" s="616"/>
      <c r="G409" s="616"/>
      <c r="H409" s="630"/>
      <c r="I409" s="631"/>
      <c r="J409" s="632"/>
      <c r="K409" s="633"/>
      <c r="L409" s="761"/>
      <c r="M409" s="633"/>
      <c r="N409" s="727"/>
      <c r="O409" s="727"/>
      <c r="P409" s="727"/>
      <c r="Q409" s="727"/>
    </row>
    <row r="410" spans="1:17" s="728" customFormat="1" ht="131.25" customHeight="1">
      <c r="A410" s="615"/>
      <c r="B410" s="494"/>
      <c r="C410" s="493"/>
      <c r="D410" s="839"/>
      <c r="E410" s="839"/>
      <c r="F410" s="839"/>
      <c r="G410" s="616"/>
      <c r="H410" s="630"/>
      <c r="I410" s="631"/>
      <c r="J410" s="632"/>
      <c r="K410" s="633"/>
      <c r="L410" s="761"/>
      <c r="M410" s="633"/>
      <c r="N410" s="727"/>
      <c r="O410" s="727"/>
      <c r="P410" s="727"/>
      <c r="Q410" s="727"/>
    </row>
    <row r="411" spans="1:17" s="728" customFormat="1" ht="18.75" customHeight="1">
      <c r="A411" s="615"/>
      <c r="B411" s="839"/>
      <c r="C411" s="839"/>
      <c r="D411" s="839"/>
      <c r="E411" s="839"/>
      <c r="F411" s="839"/>
      <c r="G411" s="616"/>
      <c r="H411" s="630"/>
      <c r="I411" s="631"/>
      <c r="J411" s="632"/>
      <c r="K411" s="633"/>
      <c r="L411" s="761"/>
      <c r="M411" s="633"/>
      <c r="N411" s="727"/>
      <c r="O411" s="727"/>
      <c r="P411" s="727"/>
      <c r="Q411" s="727"/>
    </row>
    <row r="412" spans="1:17" s="728" customFormat="1" ht="18.75" customHeight="1">
      <c r="A412" s="615"/>
      <c r="B412" s="494"/>
      <c r="C412" s="493"/>
      <c r="D412" s="493"/>
      <c r="E412" s="616"/>
      <c r="F412" s="616"/>
      <c r="G412" s="616"/>
      <c r="H412" s="630"/>
      <c r="I412" s="631"/>
      <c r="J412" s="632"/>
      <c r="K412" s="633"/>
      <c r="L412" s="761"/>
      <c r="M412" s="633"/>
      <c r="N412" s="727"/>
      <c r="O412" s="727"/>
      <c r="P412" s="727"/>
      <c r="Q412" s="727"/>
    </row>
    <row r="413" spans="1:17" s="728" customFormat="1" ht="112.5" customHeight="1">
      <c r="A413" s="615"/>
      <c r="B413" s="494"/>
      <c r="C413" s="493"/>
      <c r="D413" s="839"/>
      <c r="E413" s="839"/>
      <c r="F413" s="839"/>
      <c r="G413" s="616"/>
      <c r="H413" s="630"/>
      <c r="I413" s="631"/>
      <c r="J413" s="632"/>
      <c r="K413" s="633"/>
      <c r="L413" s="761"/>
      <c r="M413" s="633"/>
      <c r="N413" s="727"/>
      <c r="O413" s="727"/>
      <c r="P413" s="727"/>
      <c r="Q413" s="727"/>
    </row>
    <row r="414" spans="1:17" s="728" customFormat="1" ht="18.75" customHeight="1">
      <c r="A414" s="615"/>
      <c r="B414" s="839"/>
      <c r="C414" s="839"/>
      <c r="D414" s="839"/>
      <c r="E414" s="839"/>
      <c r="F414" s="839"/>
      <c r="G414" s="616"/>
      <c r="H414" s="630"/>
      <c r="I414" s="631"/>
      <c r="J414" s="632"/>
      <c r="K414" s="633"/>
      <c r="L414" s="761"/>
      <c r="M414" s="633"/>
      <c r="N414" s="727"/>
      <c r="O414" s="727"/>
      <c r="P414" s="727"/>
      <c r="Q414" s="727"/>
    </row>
    <row r="415" spans="1:17" s="728" customFormat="1" ht="18.75" customHeight="1">
      <c r="A415" s="615"/>
      <c r="B415" s="494"/>
      <c r="C415" s="493"/>
      <c r="D415" s="493"/>
      <c r="E415" s="616"/>
      <c r="F415" s="616"/>
      <c r="G415" s="616"/>
      <c r="H415" s="630"/>
      <c r="I415" s="631"/>
      <c r="J415" s="632"/>
      <c r="K415" s="633"/>
      <c r="L415" s="761"/>
      <c r="M415" s="633"/>
      <c r="N415" s="727"/>
      <c r="O415" s="727"/>
      <c r="P415" s="727"/>
      <c r="Q415" s="727"/>
    </row>
    <row r="416" spans="1:17" s="728" customFormat="1" ht="150" customHeight="1">
      <c r="A416" s="615"/>
      <c r="B416" s="494"/>
      <c r="C416" s="493"/>
      <c r="D416" s="839"/>
      <c r="E416" s="839"/>
      <c r="F416" s="839"/>
      <c r="G416" s="616"/>
      <c r="H416" s="630"/>
      <c r="I416" s="631"/>
      <c r="J416" s="632"/>
      <c r="K416" s="633"/>
      <c r="L416" s="761"/>
      <c r="M416" s="633"/>
      <c r="N416" s="727"/>
      <c r="O416" s="727"/>
      <c r="P416" s="727"/>
      <c r="Q416" s="727"/>
    </row>
    <row r="417" spans="1:17" s="728" customFormat="1" ht="18.75" customHeight="1">
      <c r="A417" s="615"/>
      <c r="B417" s="839"/>
      <c r="C417" s="839"/>
      <c r="D417" s="839"/>
      <c r="E417" s="839"/>
      <c r="F417" s="839"/>
      <c r="G417" s="616"/>
      <c r="H417" s="630"/>
      <c r="I417" s="631"/>
      <c r="J417" s="632"/>
      <c r="K417" s="633"/>
      <c r="L417" s="761"/>
      <c r="M417" s="633"/>
      <c r="N417" s="727"/>
      <c r="O417" s="727"/>
      <c r="P417" s="727"/>
      <c r="Q417" s="727"/>
    </row>
    <row r="418" spans="1:17" s="728" customFormat="1" ht="18.75" customHeight="1">
      <c r="A418" s="615"/>
      <c r="B418" s="494"/>
      <c r="C418" s="493"/>
      <c r="D418" s="493"/>
      <c r="E418" s="616"/>
      <c r="F418" s="616"/>
      <c r="G418" s="616"/>
      <c r="H418" s="630"/>
      <c r="I418" s="631"/>
      <c r="J418" s="632"/>
      <c r="K418" s="633"/>
      <c r="L418" s="761"/>
      <c r="M418" s="633"/>
      <c r="N418" s="727"/>
      <c r="O418" s="727"/>
      <c r="P418" s="727"/>
      <c r="Q418" s="727"/>
    </row>
    <row r="419" spans="1:17" s="728" customFormat="1" ht="112.5" customHeight="1">
      <c r="A419" s="615"/>
      <c r="B419" s="494"/>
      <c r="C419" s="493"/>
      <c r="D419" s="839"/>
      <c r="E419" s="839"/>
      <c r="F419" s="839"/>
      <c r="G419" s="616"/>
      <c r="H419" s="630"/>
      <c r="I419" s="631"/>
      <c r="J419" s="632"/>
      <c r="K419" s="633"/>
      <c r="L419" s="761"/>
      <c r="M419" s="633"/>
      <c r="N419" s="727"/>
      <c r="O419" s="727"/>
      <c r="P419" s="727"/>
      <c r="Q419" s="727"/>
    </row>
    <row r="420" spans="1:17" s="728" customFormat="1" ht="18.75" customHeight="1">
      <c r="A420" s="615"/>
      <c r="B420" s="839"/>
      <c r="C420" s="839"/>
      <c r="D420" s="839"/>
      <c r="E420" s="839"/>
      <c r="F420" s="839"/>
      <c r="G420" s="616"/>
      <c r="H420" s="630"/>
      <c r="I420" s="631"/>
      <c r="J420" s="632"/>
      <c r="K420" s="633"/>
      <c r="L420" s="761"/>
      <c r="M420" s="633"/>
      <c r="N420" s="727"/>
      <c r="O420" s="727"/>
      <c r="P420" s="727"/>
      <c r="Q420" s="727"/>
    </row>
    <row r="421" spans="1:17" s="728" customFormat="1" ht="18.75" customHeight="1">
      <c r="A421" s="615"/>
      <c r="B421" s="494"/>
      <c r="C421" s="493"/>
      <c r="D421" s="493"/>
      <c r="E421" s="616"/>
      <c r="F421" s="616"/>
      <c r="G421" s="616"/>
      <c r="H421" s="630"/>
      <c r="I421" s="631"/>
      <c r="J421" s="632"/>
      <c r="K421" s="633"/>
      <c r="L421" s="761"/>
      <c r="M421" s="633"/>
      <c r="N421" s="727"/>
      <c r="O421" s="727"/>
      <c r="P421" s="727"/>
      <c r="Q421" s="727"/>
    </row>
    <row r="422" spans="1:17" s="728" customFormat="1" ht="243.75" customHeight="1">
      <c r="A422" s="615"/>
      <c r="B422" s="494"/>
      <c r="C422" s="493"/>
      <c r="D422" s="839"/>
      <c r="E422" s="839"/>
      <c r="F422" s="839"/>
      <c r="G422" s="616"/>
      <c r="H422" s="630"/>
      <c r="I422" s="631"/>
      <c r="J422" s="632"/>
      <c r="K422" s="633"/>
      <c r="L422" s="761"/>
      <c r="M422" s="633"/>
      <c r="N422" s="727"/>
      <c r="O422" s="727"/>
      <c r="P422" s="727"/>
      <c r="Q422" s="727"/>
    </row>
    <row r="423" spans="1:17" s="728" customFormat="1" ht="18.75" customHeight="1">
      <c r="A423" s="615"/>
      <c r="B423" s="839"/>
      <c r="C423" s="839"/>
      <c r="D423" s="839"/>
      <c r="E423" s="839"/>
      <c r="F423" s="839"/>
      <c r="G423" s="616"/>
      <c r="H423" s="630"/>
      <c r="I423" s="631"/>
      <c r="J423" s="632"/>
      <c r="K423" s="633"/>
      <c r="L423" s="761"/>
      <c r="M423" s="633"/>
      <c r="N423" s="727"/>
      <c r="O423" s="727"/>
      <c r="P423" s="727"/>
      <c r="Q423" s="727"/>
    </row>
    <row r="424" spans="1:17" s="728" customFormat="1" ht="18.75" customHeight="1">
      <c r="A424" s="615"/>
      <c r="B424" s="494"/>
      <c r="C424" s="493"/>
      <c r="D424" s="493"/>
      <c r="E424" s="616"/>
      <c r="F424" s="616"/>
      <c r="G424" s="616"/>
      <c r="H424" s="630"/>
      <c r="I424" s="631"/>
      <c r="J424" s="632"/>
      <c r="K424" s="633"/>
      <c r="L424" s="761"/>
      <c r="M424" s="633"/>
      <c r="N424" s="727"/>
      <c r="O424" s="727"/>
      <c r="P424" s="727"/>
      <c r="Q424" s="727"/>
    </row>
    <row r="425" spans="1:17" s="728" customFormat="1" ht="187.5" customHeight="1">
      <c r="A425" s="615"/>
      <c r="B425" s="494"/>
      <c r="C425" s="493"/>
      <c r="D425" s="839"/>
      <c r="E425" s="839"/>
      <c r="F425" s="839"/>
      <c r="G425" s="616"/>
      <c r="H425" s="630"/>
      <c r="I425" s="631"/>
      <c r="J425" s="632"/>
      <c r="K425" s="633"/>
      <c r="L425" s="761"/>
      <c r="M425" s="633"/>
      <c r="N425" s="727"/>
      <c r="O425" s="727"/>
      <c r="P425" s="727"/>
      <c r="Q425" s="727"/>
    </row>
    <row r="426" spans="1:17" s="728" customFormat="1" ht="18.75" customHeight="1">
      <c r="A426" s="615"/>
      <c r="B426" s="839"/>
      <c r="C426" s="839"/>
      <c r="D426" s="839"/>
      <c r="E426" s="839"/>
      <c r="F426" s="839"/>
      <c r="G426" s="616"/>
      <c r="H426" s="630"/>
      <c r="I426" s="631"/>
      <c r="J426" s="632"/>
      <c r="K426" s="633"/>
      <c r="L426" s="761"/>
      <c r="M426" s="633"/>
      <c r="N426" s="727"/>
      <c r="O426" s="727"/>
      <c r="P426" s="727"/>
      <c r="Q426" s="727"/>
    </row>
    <row r="427" spans="1:17" s="728" customFormat="1" ht="18.75" customHeight="1">
      <c r="A427" s="615"/>
      <c r="B427" s="494"/>
      <c r="C427" s="493"/>
      <c r="D427" s="493"/>
      <c r="E427" s="616"/>
      <c r="F427" s="616"/>
      <c r="G427" s="616"/>
      <c r="H427" s="630"/>
      <c r="I427" s="631"/>
      <c r="J427" s="632"/>
      <c r="K427" s="633"/>
      <c r="L427" s="761"/>
      <c r="M427" s="633"/>
      <c r="N427" s="727"/>
      <c r="O427" s="727"/>
      <c r="P427" s="727"/>
      <c r="Q427" s="727"/>
    </row>
    <row r="428" spans="1:17" s="728" customFormat="1" ht="206.25" customHeight="1">
      <c r="A428" s="615"/>
      <c r="B428" s="494"/>
      <c r="C428" s="493"/>
      <c r="D428" s="839"/>
      <c r="E428" s="839"/>
      <c r="F428" s="839"/>
      <c r="G428" s="616"/>
      <c r="H428" s="630"/>
      <c r="I428" s="631"/>
      <c r="J428" s="632"/>
      <c r="K428" s="633"/>
      <c r="L428" s="761"/>
      <c r="M428" s="633"/>
      <c r="N428" s="727"/>
      <c r="O428" s="727"/>
      <c r="P428" s="727"/>
      <c r="Q428" s="727"/>
    </row>
    <row r="429" spans="1:17" s="728" customFormat="1" ht="18.75" customHeight="1">
      <c r="A429" s="615"/>
      <c r="B429" s="839"/>
      <c r="C429" s="839"/>
      <c r="D429" s="839"/>
      <c r="E429" s="839"/>
      <c r="F429" s="839"/>
      <c r="G429" s="616"/>
      <c r="H429" s="630"/>
      <c r="I429" s="631"/>
      <c r="J429" s="632"/>
      <c r="K429" s="633"/>
      <c r="L429" s="761"/>
      <c r="M429" s="633"/>
      <c r="N429" s="727"/>
      <c r="O429" s="727"/>
      <c r="P429" s="727"/>
      <c r="Q429" s="727"/>
    </row>
    <row r="430" spans="1:17" s="728" customFormat="1" ht="18.75" customHeight="1">
      <c r="A430" s="615"/>
      <c r="B430" s="494"/>
      <c r="C430" s="493"/>
      <c r="D430" s="493"/>
      <c r="E430" s="616"/>
      <c r="F430" s="616"/>
      <c r="G430" s="616"/>
      <c r="H430" s="630"/>
      <c r="I430" s="631"/>
      <c r="J430" s="632"/>
      <c r="K430" s="633"/>
      <c r="L430" s="761"/>
      <c r="M430" s="633"/>
      <c r="N430" s="727"/>
      <c r="O430" s="727"/>
      <c r="P430" s="727"/>
      <c r="Q430" s="727"/>
    </row>
    <row r="431" spans="1:17" s="728" customFormat="1" ht="56.25" customHeight="1">
      <c r="A431" s="615"/>
      <c r="B431" s="840"/>
      <c r="C431" s="840"/>
      <c r="D431" s="840"/>
      <c r="E431" s="840"/>
      <c r="F431" s="840"/>
      <c r="G431" s="616"/>
      <c r="H431" s="634"/>
      <c r="I431" s="635"/>
      <c r="J431" s="636"/>
      <c r="K431" s="637"/>
      <c r="L431" s="762"/>
      <c r="M431" s="637"/>
      <c r="N431" s="727"/>
      <c r="O431" s="727"/>
      <c r="P431" s="727"/>
      <c r="Q431" s="727"/>
    </row>
    <row r="432" spans="1:17" s="728" customFormat="1" ht="18.75" customHeight="1">
      <c r="A432" s="615"/>
      <c r="B432" s="494"/>
      <c r="C432" s="493"/>
      <c r="D432" s="839"/>
      <c r="E432" s="839"/>
      <c r="F432" s="839"/>
      <c r="G432" s="616"/>
      <c r="H432" s="630"/>
      <c r="I432" s="631"/>
      <c r="J432" s="632"/>
      <c r="K432" s="633"/>
      <c r="L432" s="761"/>
      <c r="M432" s="633"/>
      <c r="N432" s="727"/>
      <c r="O432" s="727"/>
      <c r="P432" s="727"/>
      <c r="Q432" s="727"/>
    </row>
    <row r="433" spans="1:17" s="728" customFormat="1" ht="18.75" customHeight="1">
      <c r="A433" s="615"/>
      <c r="B433" s="839"/>
      <c r="C433" s="839"/>
      <c r="D433" s="839"/>
      <c r="E433" s="839"/>
      <c r="F433" s="839"/>
      <c r="G433" s="616"/>
      <c r="H433" s="630"/>
      <c r="I433" s="631"/>
      <c r="J433" s="632"/>
      <c r="K433" s="633"/>
      <c r="L433" s="761"/>
      <c r="M433" s="633"/>
      <c r="N433" s="727"/>
      <c r="O433" s="727"/>
      <c r="P433" s="727"/>
      <c r="Q433" s="727"/>
    </row>
    <row r="434" spans="1:17" s="728" customFormat="1" ht="18.75" customHeight="1">
      <c r="A434" s="615"/>
      <c r="B434" s="494"/>
      <c r="C434" s="493"/>
      <c r="D434" s="493"/>
      <c r="E434" s="616"/>
      <c r="F434" s="616"/>
      <c r="G434" s="616"/>
      <c r="H434" s="630"/>
      <c r="I434" s="631"/>
      <c r="J434" s="632"/>
      <c r="K434" s="633"/>
      <c r="L434" s="761"/>
      <c r="M434" s="633"/>
      <c r="N434" s="727"/>
      <c r="O434" s="727"/>
      <c r="P434" s="727"/>
      <c r="Q434" s="727"/>
    </row>
    <row r="435" spans="1:17" s="728" customFormat="1" ht="18.75" customHeight="1">
      <c r="A435" s="615"/>
      <c r="B435" s="494"/>
      <c r="C435" s="493"/>
      <c r="D435" s="839"/>
      <c r="E435" s="839"/>
      <c r="F435" s="839"/>
      <c r="G435" s="616"/>
      <c r="H435" s="630"/>
      <c r="I435" s="631"/>
      <c r="J435" s="632"/>
      <c r="K435" s="633"/>
      <c r="L435" s="761"/>
      <c r="M435" s="633"/>
      <c r="N435" s="727"/>
      <c r="O435" s="727"/>
      <c r="P435" s="727"/>
      <c r="Q435" s="727"/>
    </row>
    <row r="436" spans="1:17" s="728" customFormat="1" ht="18.75" customHeight="1">
      <c r="A436" s="615"/>
      <c r="B436" s="839"/>
      <c r="C436" s="839"/>
      <c r="D436" s="839"/>
      <c r="E436" s="839"/>
      <c r="F436" s="839"/>
      <c r="G436" s="616"/>
      <c r="H436" s="630"/>
      <c r="I436" s="631"/>
      <c r="J436" s="632"/>
      <c r="K436" s="633"/>
      <c r="L436" s="761"/>
      <c r="M436" s="633"/>
      <c r="N436" s="727"/>
      <c r="O436" s="727"/>
      <c r="P436" s="727"/>
      <c r="Q436" s="727"/>
    </row>
    <row r="437" spans="1:17" s="728" customFormat="1" ht="18.75" customHeight="1">
      <c r="A437" s="615"/>
      <c r="B437" s="494"/>
      <c r="C437" s="493"/>
      <c r="D437" s="493"/>
      <c r="E437" s="616"/>
      <c r="F437" s="616"/>
      <c r="G437" s="616"/>
      <c r="H437" s="630"/>
      <c r="I437" s="631"/>
      <c r="J437" s="632"/>
      <c r="K437" s="633"/>
      <c r="L437" s="761"/>
      <c r="M437" s="633"/>
      <c r="N437" s="727"/>
      <c r="O437" s="727"/>
      <c r="P437" s="727"/>
      <c r="Q437" s="727"/>
    </row>
    <row r="438" spans="1:17" s="728" customFormat="1" ht="206.25" customHeight="1">
      <c r="A438" s="615"/>
      <c r="B438" s="494"/>
      <c r="C438" s="493"/>
      <c r="D438" s="839"/>
      <c r="E438" s="839"/>
      <c r="F438" s="839"/>
      <c r="G438" s="616"/>
      <c r="H438" s="630"/>
      <c r="I438" s="631"/>
      <c r="J438" s="632"/>
      <c r="K438" s="633"/>
      <c r="L438" s="761"/>
      <c r="M438" s="633"/>
      <c r="N438" s="727"/>
      <c r="O438" s="727"/>
      <c r="P438" s="727"/>
      <c r="Q438" s="727"/>
    </row>
    <row r="439" spans="1:17" s="728" customFormat="1" ht="37.5" customHeight="1">
      <c r="A439" s="615"/>
      <c r="B439" s="839"/>
      <c r="C439" s="839"/>
      <c r="D439" s="839"/>
      <c r="E439" s="839"/>
      <c r="F439" s="839"/>
      <c r="G439" s="616"/>
      <c r="H439" s="630"/>
      <c r="I439" s="631"/>
      <c r="J439" s="632"/>
      <c r="K439" s="633"/>
      <c r="L439" s="761"/>
      <c r="M439" s="633"/>
      <c r="N439" s="727"/>
      <c r="O439" s="727"/>
      <c r="P439" s="727"/>
      <c r="Q439" s="727"/>
    </row>
    <row r="440" spans="1:17" s="728" customFormat="1" ht="18.75" customHeight="1">
      <c r="A440" s="615"/>
      <c r="B440" s="494"/>
      <c r="C440" s="493"/>
      <c r="D440" s="493"/>
      <c r="E440" s="616"/>
      <c r="F440" s="616"/>
      <c r="G440" s="616"/>
      <c r="H440" s="630"/>
      <c r="I440" s="631"/>
      <c r="J440" s="632"/>
      <c r="K440" s="633"/>
      <c r="L440" s="761"/>
      <c r="M440" s="633"/>
      <c r="N440" s="727"/>
      <c r="O440" s="727"/>
      <c r="P440" s="727"/>
      <c r="Q440" s="727"/>
    </row>
    <row r="441" spans="1:17" s="728" customFormat="1" ht="18.75" customHeight="1">
      <c r="A441" s="615"/>
      <c r="B441" s="494"/>
      <c r="C441" s="493"/>
      <c r="D441" s="493"/>
      <c r="E441" s="616"/>
      <c r="F441" s="616"/>
      <c r="G441" s="616"/>
      <c r="H441" s="630"/>
      <c r="I441" s="631"/>
      <c r="J441" s="632"/>
      <c r="K441" s="633"/>
      <c r="L441" s="761"/>
      <c r="M441" s="633"/>
      <c r="N441" s="727"/>
      <c r="O441" s="727"/>
      <c r="P441" s="727"/>
      <c r="Q441" s="727"/>
    </row>
    <row r="442" spans="1:17" s="728" customFormat="1" ht="150" customHeight="1">
      <c r="A442" s="615"/>
      <c r="B442" s="494"/>
      <c r="C442" s="493"/>
      <c r="D442" s="839"/>
      <c r="E442" s="839"/>
      <c r="F442" s="839"/>
      <c r="G442" s="616"/>
      <c r="H442" s="630"/>
      <c r="I442" s="631"/>
      <c r="J442" s="632"/>
      <c r="K442" s="633"/>
      <c r="L442" s="761"/>
      <c r="M442" s="633"/>
      <c r="N442" s="727"/>
      <c r="O442" s="727"/>
      <c r="P442" s="727"/>
      <c r="Q442" s="727"/>
    </row>
    <row r="443" spans="1:17" s="728" customFormat="1" ht="93.75" customHeight="1">
      <c r="A443" s="615"/>
      <c r="B443" s="839"/>
      <c r="C443" s="839"/>
      <c r="D443" s="839"/>
      <c r="E443" s="839"/>
      <c r="F443" s="839"/>
      <c r="G443" s="616"/>
      <c r="H443" s="630"/>
      <c r="I443" s="631"/>
      <c r="J443" s="632"/>
      <c r="K443" s="633"/>
      <c r="L443" s="761"/>
      <c r="M443" s="633"/>
      <c r="N443" s="727"/>
      <c r="O443" s="727"/>
      <c r="P443" s="727"/>
      <c r="Q443" s="727"/>
    </row>
    <row r="444" spans="1:17" s="728" customFormat="1" ht="18.75" customHeight="1">
      <c r="A444" s="615"/>
      <c r="B444" s="494"/>
      <c r="C444" s="493"/>
      <c r="D444" s="493"/>
      <c r="E444" s="616"/>
      <c r="F444" s="616"/>
      <c r="G444" s="616"/>
      <c r="H444" s="630"/>
      <c r="I444" s="631"/>
      <c r="J444" s="632"/>
      <c r="K444" s="633"/>
      <c r="L444" s="761"/>
      <c r="M444" s="633"/>
      <c r="N444" s="727"/>
      <c r="O444" s="727"/>
      <c r="P444" s="727"/>
      <c r="Q444" s="727"/>
    </row>
    <row r="445" spans="1:17" s="728" customFormat="1" ht="75" customHeight="1">
      <c r="A445" s="615"/>
      <c r="B445" s="840"/>
      <c r="C445" s="840"/>
      <c r="D445" s="840"/>
      <c r="E445" s="840"/>
      <c r="F445" s="840"/>
      <c r="G445" s="616"/>
      <c r="H445" s="634"/>
      <c r="I445" s="635"/>
      <c r="J445" s="636"/>
      <c r="K445" s="637"/>
      <c r="L445" s="762"/>
      <c r="M445" s="637"/>
      <c r="N445" s="727"/>
      <c r="O445" s="727"/>
      <c r="P445" s="727"/>
      <c r="Q445" s="727"/>
    </row>
    <row r="446" spans="1:17" s="728" customFormat="1" ht="187.5" customHeight="1">
      <c r="A446" s="615"/>
      <c r="B446" s="494"/>
      <c r="C446" s="493"/>
      <c r="D446" s="839"/>
      <c r="E446" s="839"/>
      <c r="F446" s="839"/>
      <c r="G446" s="616"/>
      <c r="H446" s="630"/>
      <c r="I446" s="631"/>
      <c r="J446" s="632"/>
      <c r="K446" s="633"/>
      <c r="L446" s="761"/>
      <c r="M446" s="633"/>
      <c r="N446" s="727"/>
      <c r="O446" s="727"/>
      <c r="P446" s="727"/>
      <c r="Q446" s="727"/>
    </row>
    <row r="447" spans="1:17" s="728" customFormat="1" ht="18.75" customHeight="1">
      <c r="A447" s="615"/>
      <c r="B447" s="839"/>
      <c r="C447" s="839"/>
      <c r="D447" s="839"/>
      <c r="E447" s="839"/>
      <c r="F447" s="839"/>
      <c r="G447" s="616"/>
      <c r="H447" s="630"/>
      <c r="I447" s="631"/>
      <c r="J447" s="632"/>
      <c r="K447" s="633"/>
      <c r="L447" s="761"/>
      <c r="M447" s="633"/>
      <c r="N447" s="727"/>
      <c r="O447" s="727"/>
      <c r="P447" s="727"/>
      <c r="Q447" s="727"/>
    </row>
    <row r="448" spans="1:17" s="728" customFormat="1" ht="18.75" customHeight="1">
      <c r="A448" s="615"/>
      <c r="B448" s="494"/>
      <c r="C448" s="493"/>
      <c r="D448" s="493"/>
      <c r="E448" s="616"/>
      <c r="F448" s="616"/>
      <c r="G448" s="616"/>
      <c r="H448" s="630"/>
      <c r="I448" s="631"/>
      <c r="J448" s="632"/>
      <c r="K448" s="633"/>
      <c r="L448" s="761"/>
      <c r="M448" s="633"/>
      <c r="N448" s="727"/>
      <c r="O448" s="727"/>
      <c r="P448" s="727"/>
      <c r="Q448" s="727"/>
    </row>
    <row r="449" spans="1:17" s="728" customFormat="1" ht="213.75" customHeight="1">
      <c r="A449" s="615"/>
      <c r="B449" s="494"/>
      <c r="C449" s="493"/>
      <c r="D449" s="839"/>
      <c r="E449" s="839"/>
      <c r="F449" s="839"/>
      <c r="G449" s="616"/>
      <c r="H449" s="630"/>
      <c r="I449" s="631"/>
      <c r="J449" s="632"/>
      <c r="K449" s="633"/>
      <c r="L449" s="761"/>
      <c r="M449" s="633"/>
      <c r="N449" s="727"/>
      <c r="O449" s="727"/>
      <c r="P449" s="727"/>
      <c r="Q449" s="727"/>
    </row>
    <row r="450" spans="1:17" s="728" customFormat="1" ht="18.75" customHeight="1">
      <c r="A450" s="615"/>
      <c r="B450" s="839"/>
      <c r="C450" s="839"/>
      <c r="D450" s="839"/>
      <c r="E450" s="839"/>
      <c r="F450" s="839"/>
      <c r="G450" s="616"/>
      <c r="H450" s="630"/>
      <c r="I450" s="631"/>
      <c r="J450" s="632"/>
      <c r="K450" s="633"/>
      <c r="L450" s="761"/>
      <c r="M450" s="633"/>
      <c r="N450" s="727"/>
      <c r="O450" s="727"/>
      <c r="P450" s="727"/>
      <c r="Q450" s="727"/>
    </row>
    <row r="451" spans="1:17" s="728" customFormat="1" ht="18.75" customHeight="1">
      <c r="A451" s="615"/>
      <c r="B451" s="494"/>
      <c r="C451" s="493"/>
      <c r="D451" s="493"/>
      <c r="E451" s="616"/>
      <c r="F451" s="616"/>
      <c r="G451" s="616"/>
      <c r="H451" s="630"/>
      <c r="I451" s="631"/>
      <c r="J451" s="632"/>
      <c r="K451" s="633"/>
      <c r="L451" s="761"/>
      <c r="M451" s="633"/>
      <c r="N451" s="727"/>
      <c r="O451" s="727"/>
      <c r="P451" s="727"/>
      <c r="Q451" s="727"/>
    </row>
    <row r="452" spans="1:17" s="728" customFormat="1" ht="37.5" customHeight="1">
      <c r="A452" s="615"/>
      <c r="B452" s="494"/>
      <c r="C452" s="493"/>
      <c r="D452" s="493"/>
      <c r="E452" s="616"/>
      <c r="F452" s="616"/>
      <c r="G452" s="616"/>
      <c r="H452" s="630"/>
      <c r="I452" s="631"/>
      <c r="J452" s="632"/>
      <c r="K452" s="633"/>
      <c r="L452" s="761"/>
      <c r="M452" s="633"/>
      <c r="N452" s="727"/>
      <c r="O452" s="727"/>
      <c r="P452" s="727"/>
      <c r="Q452" s="727"/>
    </row>
    <row r="453" spans="1:17" s="728" customFormat="1" ht="150" customHeight="1">
      <c r="A453" s="615"/>
      <c r="B453" s="494"/>
      <c r="C453" s="493"/>
      <c r="D453" s="839"/>
      <c r="E453" s="839"/>
      <c r="F453" s="839"/>
      <c r="G453" s="616"/>
      <c r="H453" s="630"/>
      <c r="I453" s="631"/>
      <c r="J453" s="632"/>
      <c r="K453" s="633"/>
      <c r="L453" s="761"/>
      <c r="M453" s="633"/>
      <c r="N453" s="727"/>
      <c r="O453" s="727"/>
      <c r="P453" s="727"/>
      <c r="Q453" s="727"/>
    </row>
    <row r="454" spans="1:17" s="728" customFormat="1" ht="93.75" customHeight="1">
      <c r="A454" s="615"/>
      <c r="B454" s="839"/>
      <c r="C454" s="839"/>
      <c r="D454" s="839"/>
      <c r="E454" s="839"/>
      <c r="F454" s="839"/>
      <c r="G454" s="616"/>
      <c r="H454" s="630"/>
      <c r="I454" s="631"/>
      <c r="J454" s="632"/>
      <c r="K454" s="633"/>
      <c r="L454" s="761"/>
      <c r="M454" s="633"/>
      <c r="N454" s="727"/>
      <c r="O454" s="727"/>
      <c r="P454" s="727"/>
      <c r="Q454" s="727"/>
    </row>
    <row r="455" spans="1:17" s="728" customFormat="1" ht="37.5" customHeight="1">
      <c r="A455" s="615"/>
      <c r="B455" s="494"/>
      <c r="C455" s="493"/>
      <c r="D455" s="493"/>
      <c r="E455" s="616"/>
      <c r="F455" s="616"/>
      <c r="G455" s="616"/>
      <c r="H455" s="630"/>
      <c r="I455" s="631"/>
      <c r="J455" s="632"/>
      <c r="K455" s="633"/>
      <c r="L455" s="761"/>
      <c r="M455" s="633"/>
      <c r="N455" s="727"/>
      <c r="O455" s="727"/>
      <c r="P455" s="727"/>
      <c r="Q455" s="727"/>
    </row>
    <row r="456" spans="1:17" s="728" customFormat="1" ht="37.5" customHeight="1">
      <c r="A456" s="615"/>
      <c r="B456" s="839"/>
      <c r="C456" s="839"/>
      <c r="D456" s="839"/>
      <c r="E456" s="839"/>
      <c r="F456" s="839"/>
      <c r="G456" s="616"/>
      <c r="H456" s="630"/>
      <c r="I456" s="631"/>
      <c r="J456" s="632"/>
      <c r="K456" s="633"/>
      <c r="L456" s="761"/>
      <c r="M456" s="633"/>
      <c r="N456" s="727"/>
      <c r="O456" s="727"/>
      <c r="P456" s="727"/>
      <c r="Q456" s="727"/>
    </row>
    <row r="457" spans="1:17" s="728" customFormat="1" ht="37.5" customHeight="1">
      <c r="A457" s="615"/>
      <c r="B457" s="494"/>
      <c r="C457" s="493"/>
      <c r="D457" s="493"/>
      <c r="E457" s="616"/>
      <c r="F457" s="616"/>
      <c r="G457" s="616"/>
      <c r="H457" s="630"/>
      <c r="I457" s="631"/>
      <c r="J457" s="632"/>
      <c r="K457" s="633"/>
      <c r="L457" s="761"/>
      <c r="M457" s="633"/>
      <c r="N457" s="727"/>
      <c r="O457" s="727"/>
      <c r="P457" s="727"/>
      <c r="Q457" s="727"/>
    </row>
    <row r="458" spans="1:17" s="728" customFormat="1" ht="208.5" customHeight="1">
      <c r="A458" s="615"/>
      <c r="B458" s="494"/>
      <c r="C458" s="493"/>
      <c r="D458" s="839"/>
      <c r="E458" s="839"/>
      <c r="F458" s="839"/>
      <c r="G458" s="616"/>
      <c r="H458" s="630"/>
      <c r="I458" s="631"/>
      <c r="J458" s="632"/>
      <c r="K458" s="633"/>
      <c r="L458" s="761"/>
      <c r="M458" s="633"/>
      <c r="N458" s="727"/>
      <c r="O458" s="727"/>
      <c r="P458" s="727"/>
      <c r="Q458" s="727"/>
    </row>
    <row r="459" spans="1:17" s="728" customFormat="1" ht="18.75" customHeight="1">
      <c r="A459" s="615"/>
      <c r="B459" s="839"/>
      <c r="C459" s="839"/>
      <c r="D459" s="839"/>
      <c r="E459" s="839"/>
      <c r="F459" s="839"/>
      <c r="G459" s="616"/>
      <c r="H459" s="630"/>
      <c r="I459" s="631"/>
      <c r="J459" s="632"/>
      <c r="K459" s="633"/>
      <c r="L459" s="761"/>
      <c r="M459" s="633"/>
      <c r="N459" s="727"/>
      <c r="O459" s="727"/>
      <c r="P459" s="727"/>
      <c r="Q459" s="727"/>
    </row>
    <row r="460" spans="1:17" s="728" customFormat="1" ht="37.5" customHeight="1">
      <c r="A460" s="615"/>
      <c r="B460" s="494"/>
      <c r="C460" s="493"/>
      <c r="D460" s="493"/>
      <c r="E460" s="616"/>
      <c r="F460" s="616"/>
      <c r="G460" s="616"/>
      <c r="H460" s="630"/>
      <c r="I460" s="631"/>
      <c r="J460" s="632"/>
      <c r="K460" s="633"/>
      <c r="L460" s="761"/>
      <c r="M460" s="633"/>
      <c r="N460" s="727"/>
      <c r="O460" s="727"/>
      <c r="P460" s="727"/>
      <c r="Q460" s="727"/>
    </row>
    <row r="461" spans="1:17" s="728" customFormat="1" ht="213.75" customHeight="1">
      <c r="A461" s="615"/>
      <c r="B461" s="494"/>
      <c r="C461" s="493"/>
      <c r="D461" s="839"/>
      <c r="E461" s="839"/>
      <c r="F461" s="839"/>
      <c r="G461" s="616"/>
      <c r="H461" s="630"/>
      <c r="I461" s="631"/>
      <c r="J461" s="632"/>
      <c r="K461" s="633"/>
      <c r="L461" s="761"/>
      <c r="M461" s="633"/>
      <c r="N461" s="727"/>
      <c r="O461" s="727"/>
      <c r="P461" s="727"/>
      <c r="Q461" s="727"/>
    </row>
    <row r="462" spans="1:17" s="728" customFormat="1" ht="18.75" customHeight="1">
      <c r="A462" s="615"/>
      <c r="B462" s="839"/>
      <c r="C462" s="839"/>
      <c r="D462" s="839"/>
      <c r="E462" s="839"/>
      <c r="F462" s="839"/>
      <c r="G462" s="616"/>
      <c r="H462" s="630"/>
      <c r="I462" s="631"/>
      <c r="J462" s="632"/>
      <c r="K462" s="633"/>
      <c r="L462" s="761"/>
      <c r="M462" s="633"/>
      <c r="N462" s="727"/>
      <c r="O462" s="727"/>
      <c r="P462" s="727"/>
      <c r="Q462" s="727"/>
    </row>
    <row r="463" spans="1:17" s="728" customFormat="1" ht="37.5" customHeight="1">
      <c r="A463" s="615"/>
      <c r="B463" s="494"/>
      <c r="C463" s="493"/>
      <c r="D463" s="493"/>
      <c r="E463" s="616"/>
      <c r="F463" s="616"/>
      <c r="G463" s="616"/>
      <c r="H463" s="630"/>
      <c r="I463" s="631"/>
      <c r="J463" s="632"/>
      <c r="K463" s="633"/>
      <c r="L463" s="761"/>
      <c r="M463" s="633"/>
      <c r="N463" s="727"/>
      <c r="O463" s="727"/>
      <c r="P463" s="727"/>
      <c r="Q463" s="727"/>
    </row>
    <row r="464" spans="1:17" s="728" customFormat="1" ht="17.25" customHeight="1">
      <c r="A464" s="615"/>
      <c r="B464" s="646"/>
      <c r="C464" s="646"/>
      <c r="D464" s="646"/>
      <c r="E464" s="646"/>
      <c r="F464" s="646"/>
      <c r="G464" s="646"/>
      <c r="H464" s="647"/>
      <c r="I464" s="648"/>
      <c r="J464" s="649"/>
      <c r="K464" s="637"/>
      <c r="L464" s="762"/>
      <c r="M464" s="637"/>
      <c r="N464" s="727"/>
      <c r="O464" s="727"/>
      <c r="P464" s="727"/>
      <c r="Q464" s="727"/>
    </row>
    <row r="465" s="728" customFormat="1" ht="12.75">
      <c r="L465" s="765"/>
    </row>
    <row r="466" s="728" customFormat="1" ht="12.75">
      <c r="L466" s="765"/>
    </row>
    <row r="467" s="728" customFormat="1" ht="12.75">
      <c r="L467" s="765"/>
    </row>
    <row r="468" s="728" customFormat="1" ht="12.75">
      <c r="L468" s="765"/>
    </row>
    <row r="469" s="728" customFormat="1" ht="12.75">
      <c r="L469" s="765"/>
    </row>
    <row r="470" s="728" customFormat="1" ht="12.75">
      <c r="L470" s="765"/>
    </row>
    <row r="471" s="728" customFormat="1" ht="12.75">
      <c r="L471" s="765"/>
    </row>
    <row r="472" s="728" customFormat="1" ht="12.75">
      <c r="L472" s="765"/>
    </row>
    <row r="473" s="728" customFormat="1" ht="12.75">
      <c r="L473" s="765"/>
    </row>
    <row r="474" s="728" customFormat="1" ht="12.75">
      <c r="L474" s="765"/>
    </row>
    <row r="475" s="728" customFormat="1" ht="12.75">
      <c r="L475" s="765"/>
    </row>
    <row r="476" s="728" customFormat="1" ht="12.75">
      <c r="L476" s="765"/>
    </row>
    <row r="477" s="728" customFormat="1" ht="12.75">
      <c r="L477" s="765"/>
    </row>
    <row r="478" s="728" customFormat="1" ht="12.75">
      <c r="L478" s="765"/>
    </row>
    <row r="479" s="728" customFormat="1" ht="12.75">
      <c r="L479" s="765"/>
    </row>
    <row r="480" s="728" customFormat="1" ht="12.75">
      <c r="L480" s="765"/>
    </row>
    <row r="481" s="728" customFormat="1" ht="12.75">
      <c r="L481" s="765"/>
    </row>
    <row r="482" s="728" customFormat="1" ht="12.75">
      <c r="L482" s="765"/>
    </row>
    <row r="483" s="728" customFormat="1" ht="12.75">
      <c r="L483" s="765"/>
    </row>
    <row r="484" s="728" customFormat="1" ht="12.75">
      <c r="L484" s="765"/>
    </row>
    <row r="485" s="728" customFormat="1" ht="12.75">
      <c r="L485" s="765"/>
    </row>
    <row r="486" s="728" customFormat="1" ht="12.75">
      <c r="L486" s="765"/>
    </row>
    <row r="487" s="728" customFormat="1" ht="12.75">
      <c r="L487" s="765"/>
    </row>
    <row r="488" s="728" customFormat="1" ht="12.75">
      <c r="L488" s="765"/>
    </row>
    <row r="489" s="728" customFormat="1" ht="12.75">
      <c r="L489" s="765"/>
    </row>
    <row r="490" s="728" customFormat="1" ht="12.75">
      <c r="L490" s="765"/>
    </row>
    <row r="491" s="728" customFormat="1" ht="12.75">
      <c r="L491" s="765"/>
    </row>
    <row r="492" s="728" customFormat="1" ht="12.75">
      <c r="L492" s="765"/>
    </row>
    <row r="493" s="728" customFormat="1" ht="12.75">
      <c r="L493" s="765"/>
    </row>
    <row r="494" s="728" customFormat="1" ht="12.75">
      <c r="L494" s="765"/>
    </row>
    <row r="495" s="728" customFormat="1" ht="12.75">
      <c r="L495" s="765"/>
    </row>
    <row r="496" s="728" customFormat="1" ht="12.75">
      <c r="L496" s="765"/>
    </row>
    <row r="497" s="728" customFormat="1" ht="12.75">
      <c r="L497" s="765"/>
    </row>
    <row r="498" s="728" customFormat="1" ht="12.75">
      <c r="L498" s="765"/>
    </row>
    <row r="499" s="728" customFormat="1" ht="12.75">
      <c r="L499" s="765"/>
    </row>
    <row r="500" s="728" customFormat="1" ht="12.75">
      <c r="L500" s="765"/>
    </row>
    <row r="501" s="728" customFormat="1" ht="12.75">
      <c r="L501" s="765"/>
    </row>
    <row r="502" s="728" customFormat="1" ht="12.75">
      <c r="L502" s="765"/>
    </row>
    <row r="503" s="728" customFormat="1" ht="12.75">
      <c r="L503" s="765"/>
    </row>
    <row r="504" s="728" customFormat="1" ht="12.75">
      <c r="L504" s="765"/>
    </row>
    <row r="505" s="728" customFormat="1" ht="12.75">
      <c r="L505" s="765"/>
    </row>
    <row r="506" s="728" customFormat="1" ht="12.75">
      <c r="L506" s="765"/>
    </row>
    <row r="507" s="728" customFormat="1" ht="12.75">
      <c r="L507" s="765"/>
    </row>
    <row r="508" s="728" customFormat="1" ht="12.75">
      <c r="L508" s="765"/>
    </row>
    <row r="509" s="728" customFormat="1" ht="12.75">
      <c r="L509" s="765"/>
    </row>
    <row r="510" s="728" customFormat="1" ht="12.75">
      <c r="L510" s="765"/>
    </row>
    <row r="511" s="728" customFormat="1" ht="12.75">
      <c r="L511" s="765"/>
    </row>
    <row r="512" s="728" customFormat="1" ht="12.75">
      <c r="L512" s="765"/>
    </row>
    <row r="513" s="728" customFormat="1" ht="12.75">
      <c r="L513" s="765"/>
    </row>
    <row r="514" s="728" customFormat="1" ht="12.75">
      <c r="L514" s="765"/>
    </row>
    <row r="515" s="728" customFormat="1" ht="12.75">
      <c r="L515" s="765"/>
    </row>
    <row r="516" s="728" customFormat="1" ht="12.75">
      <c r="L516" s="765"/>
    </row>
    <row r="517" s="728" customFormat="1" ht="12.75">
      <c r="L517" s="765"/>
    </row>
    <row r="518" s="728" customFormat="1" ht="12.75">
      <c r="L518" s="765"/>
    </row>
    <row r="519" s="728" customFormat="1" ht="12.75">
      <c r="L519" s="765"/>
    </row>
    <row r="520" s="728" customFormat="1" ht="12.75">
      <c r="L520" s="765"/>
    </row>
    <row r="521" s="728" customFormat="1" ht="12.75">
      <c r="L521" s="765"/>
    </row>
    <row r="522" s="728" customFormat="1" ht="12.75">
      <c r="L522" s="765"/>
    </row>
    <row r="523" s="728" customFormat="1" ht="12.75">
      <c r="L523" s="765"/>
    </row>
    <row r="524" s="728" customFormat="1" ht="12.75">
      <c r="L524" s="765"/>
    </row>
    <row r="525" s="728" customFormat="1" ht="12.75">
      <c r="L525" s="765"/>
    </row>
    <row r="526" s="728" customFormat="1" ht="12.75">
      <c r="L526" s="765"/>
    </row>
    <row r="527" s="728" customFormat="1" ht="12.75">
      <c r="L527" s="765"/>
    </row>
    <row r="528" s="728" customFormat="1" ht="12.75">
      <c r="L528" s="765"/>
    </row>
    <row r="529" s="728" customFormat="1" ht="12.75">
      <c r="L529" s="765"/>
    </row>
    <row r="530" s="728" customFormat="1" ht="12.75">
      <c r="L530" s="765"/>
    </row>
    <row r="531" s="728" customFormat="1" ht="12.75">
      <c r="L531" s="765"/>
    </row>
    <row r="532" s="728" customFormat="1" ht="12.75">
      <c r="L532" s="765"/>
    </row>
    <row r="533" s="728" customFormat="1" ht="12.75">
      <c r="L533" s="765"/>
    </row>
    <row r="534" s="728" customFormat="1" ht="12.75">
      <c r="L534" s="765"/>
    </row>
    <row r="535" s="728" customFormat="1" ht="12.75">
      <c r="L535" s="765"/>
    </row>
    <row r="536" s="728" customFormat="1" ht="12.75">
      <c r="L536" s="765"/>
    </row>
    <row r="537" s="728" customFormat="1" ht="12.75">
      <c r="L537" s="765"/>
    </row>
    <row r="538" s="728" customFormat="1" ht="12.75">
      <c r="L538" s="765"/>
    </row>
    <row r="539" s="728" customFormat="1" ht="12.75">
      <c r="L539" s="765"/>
    </row>
    <row r="540" s="728" customFormat="1" ht="12.75">
      <c r="L540" s="765"/>
    </row>
    <row r="541" s="728" customFormat="1" ht="12.75">
      <c r="L541" s="765"/>
    </row>
    <row r="542" s="728" customFormat="1" ht="12.75">
      <c r="L542" s="765"/>
    </row>
    <row r="543" s="728" customFormat="1" ht="12.75">
      <c r="L543" s="765"/>
    </row>
    <row r="544" s="728" customFormat="1" ht="12.75">
      <c r="L544" s="765"/>
    </row>
    <row r="545" s="728" customFormat="1" ht="12.75">
      <c r="L545" s="765"/>
    </row>
    <row r="546" s="728" customFormat="1" ht="12.75">
      <c r="L546" s="765"/>
    </row>
    <row r="547" s="728" customFormat="1" ht="12.75">
      <c r="L547" s="765"/>
    </row>
    <row r="548" s="728" customFormat="1" ht="12.75">
      <c r="L548" s="765"/>
    </row>
    <row r="549" s="728" customFormat="1" ht="12.75">
      <c r="L549" s="765"/>
    </row>
    <row r="550" s="728" customFormat="1" ht="12.75">
      <c r="L550" s="765"/>
    </row>
    <row r="551" s="728" customFormat="1" ht="12.75">
      <c r="L551" s="765"/>
    </row>
    <row r="552" s="728" customFormat="1" ht="12.75">
      <c r="L552" s="765"/>
    </row>
    <row r="553" s="728" customFormat="1" ht="12.75">
      <c r="L553" s="765"/>
    </row>
    <row r="554" s="728" customFormat="1" ht="12.75">
      <c r="L554" s="765"/>
    </row>
    <row r="555" s="728" customFormat="1" ht="12.75">
      <c r="L555" s="765"/>
    </row>
    <row r="556" s="728" customFormat="1" ht="12.75">
      <c r="L556" s="765"/>
    </row>
    <row r="557" s="728" customFormat="1" ht="12.75">
      <c r="L557" s="765"/>
    </row>
    <row r="558" s="728" customFormat="1" ht="12.75">
      <c r="L558" s="765"/>
    </row>
    <row r="559" s="728" customFormat="1" ht="12.75">
      <c r="L559" s="765"/>
    </row>
    <row r="560" s="728" customFormat="1" ht="12.75">
      <c r="L560" s="765"/>
    </row>
    <row r="561" s="728" customFormat="1" ht="12.75">
      <c r="L561" s="765"/>
    </row>
    <row r="562" s="728" customFormat="1" ht="12.75">
      <c r="L562" s="765"/>
    </row>
    <row r="563" s="728" customFormat="1" ht="12.75">
      <c r="L563" s="765"/>
    </row>
    <row r="564" s="728" customFormat="1" ht="12.75">
      <c r="L564" s="765"/>
    </row>
    <row r="565" s="728" customFormat="1" ht="12.75">
      <c r="L565" s="765"/>
    </row>
    <row r="566" s="728" customFormat="1" ht="12.75">
      <c r="L566" s="765"/>
    </row>
    <row r="567" s="728" customFormat="1" ht="12.75">
      <c r="L567" s="765"/>
    </row>
    <row r="568" s="728" customFormat="1" ht="12.75">
      <c r="L568" s="765"/>
    </row>
    <row r="569" s="728" customFormat="1" ht="12.75">
      <c r="L569" s="765"/>
    </row>
    <row r="570" s="728" customFormat="1" ht="12.75">
      <c r="L570" s="765"/>
    </row>
    <row r="571" s="728" customFormat="1" ht="12.75">
      <c r="L571" s="765"/>
    </row>
    <row r="572" s="728" customFormat="1" ht="12.75">
      <c r="L572" s="765"/>
    </row>
    <row r="573" s="728" customFormat="1" ht="12.75">
      <c r="L573" s="765"/>
    </row>
    <row r="574" s="728" customFormat="1" ht="12.75">
      <c r="L574" s="765"/>
    </row>
    <row r="575" s="728" customFormat="1" ht="12.75">
      <c r="L575" s="765"/>
    </row>
    <row r="576" s="728" customFormat="1" ht="12.75">
      <c r="L576" s="765"/>
    </row>
    <row r="577" s="728" customFormat="1" ht="12.75">
      <c r="L577" s="765"/>
    </row>
    <row r="578" s="728" customFormat="1" ht="12.75">
      <c r="L578" s="765"/>
    </row>
    <row r="579" s="728" customFormat="1" ht="12.75">
      <c r="L579" s="765"/>
    </row>
    <row r="580" s="728" customFormat="1" ht="12.75">
      <c r="L580" s="765"/>
    </row>
    <row r="581" s="728" customFormat="1" ht="12.75">
      <c r="L581" s="765"/>
    </row>
    <row r="582" s="728" customFormat="1" ht="12.75">
      <c r="L582" s="765"/>
    </row>
    <row r="583" s="728" customFormat="1" ht="12.75">
      <c r="L583" s="765"/>
    </row>
    <row r="584" s="728" customFormat="1" ht="12.75">
      <c r="L584" s="765"/>
    </row>
    <row r="585" s="728" customFormat="1" ht="12.75">
      <c r="L585" s="765"/>
    </row>
    <row r="586" s="728" customFormat="1" ht="12.75">
      <c r="L586" s="765"/>
    </row>
    <row r="587" s="728" customFormat="1" ht="12.75">
      <c r="L587" s="765"/>
    </row>
    <row r="588" s="728" customFormat="1" ht="12.75">
      <c r="L588" s="765"/>
    </row>
    <row r="589" s="728" customFormat="1" ht="12.75">
      <c r="L589" s="765"/>
    </row>
    <row r="590" s="728" customFormat="1" ht="12.75">
      <c r="L590" s="765"/>
    </row>
    <row r="591" s="728" customFormat="1" ht="12.75">
      <c r="L591" s="765"/>
    </row>
    <row r="592" s="728" customFormat="1" ht="12.75">
      <c r="L592" s="765"/>
    </row>
    <row r="593" s="728" customFormat="1" ht="12.75">
      <c r="L593" s="765"/>
    </row>
    <row r="594" s="728" customFormat="1" ht="12.75">
      <c r="L594" s="765"/>
    </row>
    <row r="595" s="728" customFormat="1" ht="12.75">
      <c r="L595" s="765"/>
    </row>
    <row r="596" s="728" customFormat="1" ht="12.75">
      <c r="L596" s="765"/>
    </row>
    <row r="597" s="728" customFormat="1" ht="12.75">
      <c r="L597" s="765"/>
    </row>
    <row r="598" s="728" customFormat="1" ht="12.75">
      <c r="L598" s="765"/>
    </row>
    <row r="599" s="728" customFormat="1" ht="12.75">
      <c r="L599" s="765"/>
    </row>
    <row r="600" s="728" customFormat="1" ht="12.75">
      <c r="L600" s="765"/>
    </row>
    <row r="601" s="728" customFormat="1" ht="12.75">
      <c r="L601" s="765"/>
    </row>
    <row r="602" s="728" customFormat="1" ht="12.75">
      <c r="L602" s="765"/>
    </row>
    <row r="603" s="728" customFormat="1" ht="12.75">
      <c r="L603" s="765"/>
    </row>
    <row r="604" s="728" customFormat="1" ht="12.75">
      <c r="L604" s="765"/>
    </row>
    <row r="605" s="728" customFormat="1" ht="12.75">
      <c r="L605" s="765"/>
    </row>
    <row r="606" s="728" customFormat="1" ht="12.75">
      <c r="L606" s="765"/>
    </row>
    <row r="607" s="728" customFormat="1" ht="12.75">
      <c r="L607" s="765"/>
    </row>
    <row r="608" s="728" customFormat="1" ht="12.75">
      <c r="L608" s="765"/>
    </row>
    <row r="609" s="728" customFormat="1" ht="12.75">
      <c r="L609" s="765"/>
    </row>
    <row r="610" s="728" customFormat="1" ht="12.75">
      <c r="L610" s="765"/>
    </row>
    <row r="611" s="728" customFormat="1" ht="12.75">
      <c r="L611" s="765"/>
    </row>
    <row r="612" s="728" customFormat="1" ht="12.75">
      <c r="L612" s="765"/>
    </row>
    <row r="613" s="728" customFormat="1" ht="12.75">
      <c r="L613" s="765"/>
    </row>
    <row r="614" s="728" customFormat="1" ht="12.75">
      <c r="L614" s="765"/>
    </row>
    <row r="615" s="728" customFormat="1" ht="12.75">
      <c r="L615" s="765"/>
    </row>
    <row r="616" s="728" customFormat="1" ht="12.75">
      <c r="L616" s="765"/>
    </row>
    <row r="617" s="728" customFormat="1" ht="12.75">
      <c r="L617" s="765"/>
    </row>
    <row r="618" s="728" customFormat="1" ht="12.75">
      <c r="L618" s="765"/>
    </row>
    <row r="619" s="728" customFormat="1" ht="12.75">
      <c r="L619" s="765"/>
    </row>
    <row r="620" s="728" customFormat="1" ht="12.75">
      <c r="L620" s="765"/>
    </row>
    <row r="621" s="728" customFormat="1" ht="12.75">
      <c r="L621" s="765"/>
    </row>
    <row r="622" s="728" customFormat="1" ht="12.75">
      <c r="L622" s="765"/>
    </row>
    <row r="623" s="728" customFormat="1" ht="12.75">
      <c r="L623" s="765"/>
    </row>
    <row r="624" s="728" customFormat="1" ht="12.75">
      <c r="L624" s="765"/>
    </row>
    <row r="625" s="728" customFormat="1" ht="12.75">
      <c r="L625" s="765"/>
    </row>
    <row r="626" s="728" customFormat="1" ht="12.75">
      <c r="L626" s="765"/>
    </row>
    <row r="627" s="728" customFormat="1" ht="12.75">
      <c r="L627" s="765"/>
    </row>
    <row r="628" s="728" customFormat="1" ht="12.75">
      <c r="L628" s="765"/>
    </row>
    <row r="629" s="728" customFormat="1" ht="12.75">
      <c r="L629" s="765"/>
    </row>
    <row r="630" s="728" customFormat="1" ht="12.75">
      <c r="L630" s="765"/>
    </row>
    <row r="631" s="728" customFormat="1" ht="12.75">
      <c r="L631" s="765"/>
    </row>
    <row r="632" s="728" customFormat="1" ht="12.75">
      <c r="L632" s="765"/>
    </row>
    <row r="633" s="728" customFormat="1" ht="12.75">
      <c r="L633" s="765"/>
    </row>
    <row r="634" s="728" customFormat="1" ht="12.75">
      <c r="L634" s="765"/>
    </row>
    <row r="635" s="728" customFormat="1" ht="12.75">
      <c r="L635" s="765"/>
    </row>
    <row r="636" s="728" customFormat="1" ht="12.75">
      <c r="L636" s="765"/>
    </row>
    <row r="637" s="728" customFormat="1" ht="12.75">
      <c r="L637" s="765"/>
    </row>
    <row r="638" s="728" customFormat="1" ht="12.75">
      <c r="L638" s="765"/>
    </row>
    <row r="639" s="728" customFormat="1" ht="12.75">
      <c r="L639" s="765"/>
    </row>
    <row r="640" s="728" customFormat="1" ht="12.75">
      <c r="L640" s="765"/>
    </row>
    <row r="641" s="728" customFormat="1" ht="12.75">
      <c r="L641" s="765"/>
    </row>
    <row r="642" s="728" customFormat="1" ht="12.75">
      <c r="L642" s="765"/>
    </row>
    <row r="643" s="728" customFormat="1" ht="12.75">
      <c r="L643" s="765"/>
    </row>
    <row r="644" s="728" customFormat="1" ht="12.75">
      <c r="L644" s="765"/>
    </row>
    <row r="645" s="728" customFormat="1" ht="12.75">
      <c r="L645" s="765"/>
    </row>
    <row r="646" s="728" customFormat="1" ht="12.75">
      <c r="L646" s="765"/>
    </row>
    <row r="647" s="728" customFormat="1" ht="12.75">
      <c r="L647" s="765"/>
    </row>
    <row r="648" s="728" customFormat="1" ht="12.75">
      <c r="L648" s="765"/>
    </row>
    <row r="649" s="728" customFormat="1" ht="12.75">
      <c r="L649" s="765"/>
    </row>
    <row r="650" s="728" customFormat="1" ht="12.75">
      <c r="L650" s="765"/>
    </row>
    <row r="651" s="728" customFormat="1" ht="12.75">
      <c r="L651" s="765"/>
    </row>
    <row r="652" s="728" customFormat="1" ht="12.75">
      <c r="L652" s="765"/>
    </row>
    <row r="653" s="728" customFormat="1" ht="12.75">
      <c r="L653" s="765"/>
    </row>
    <row r="654" s="728" customFormat="1" ht="12.75">
      <c r="L654" s="765"/>
    </row>
    <row r="655" s="728" customFormat="1" ht="12.75">
      <c r="L655" s="765"/>
    </row>
    <row r="656" s="728" customFormat="1" ht="12.75">
      <c r="L656" s="765"/>
    </row>
    <row r="657" s="728" customFormat="1" ht="12.75">
      <c r="L657" s="765"/>
    </row>
    <row r="658" s="728" customFormat="1" ht="12.75">
      <c r="L658" s="765"/>
    </row>
    <row r="659" s="728" customFormat="1" ht="12.75">
      <c r="L659" s="765"/>
    </row>
    <row r="660" s="728" customFormat="1" ht="12.75">
      <c r="L660" s="765"/>
    </row>
    <row r="661" s="728" customFormat="1" ht="12.75">
      <c r="L661" s="765"/>
    </row>
    <row r="662" s="728" customFormat="1" ht="12.75">
      <c r="L662" s="765"/>
    </row>
    <row r="663" s="728" customFormat="1" ht="12.75">
      <c r="L663" s="765"/>
    </row>
    <row r="664" s="728" customFormat="1" ht="12.75">
      <c r="L664" s="765"/>
    </row>
    <row r="665" s="728" customFormat="1" ht="12.75">
      <c r="L665" s="765"/>
    </row>
    <row r="666" s="728" customFormat="1" ht="12.75">
      <c r="L666" s="765"/>
    </row>
    <row r="667" s="728" customFormat="1" ht="12.75">
      <c r="L667" s="765"/>
    </row>
    <row r="668" s="728" customFormat="1" ht="12.75">
      <c r="L668" s="765"/>
    </row>
    <row r="669" s="728" customFormat="1" ht="12.75">
      <c r="L669" s="765"/>
    </row>
    <row r="670" s="728" customFormat="1" ht="12.75">
      <c r="L670" s="765"/>
    </row>
    <row r="671" s="728" customFormat="1" ht="12.75">
      <c r="L671" s="765"/>
    </row>
    <row r="672" s="728" customFormat="1" ht="12.75">
      <c r="L672" s="765"/>
    </row>
    <row r="673" s="728" customFormat="1" ht="12.75">
      <c r="L673" s="765"/>
    </row>
    <row r="674" s="728" customFormat="1" ht="12.75">
      <c r="L674" s="765"/>
    </row>
    <row r="675" s="728" customFormat="1" ht="12.75">
      <c r="L675" s="765"/>
    </row>
    <row r="676" s="728" customFormat="1" ht="12.75">
      <c r="L676" s="765"/>
    </row>
    <row r="677" s="728" customFormat="1" ht="12.75">
      <c r="L677" s="765"/>
    </row>
    <row r="678" s="728" customFormat="1" ht="12.75">
      <c r="L678" s="765"/>
    </row>
    <row r="679" s="728" customFormat="1" ht="12.75">
      <c r="L679" s="765"/>
    </row>
    <row r="680" s="728" customFormat="1" ht="12.75">
      <c r="L680" s="765"/>
    </row>
    <row r="681" s="728" customFormat="1" ht="12.75">
      <c r="L681" s="765"/>
    </row>
    <row r="682" s="728" customFormat="1" ht="12.75">
      <c r="L682" s="765"/>
    </row>
    <row r="683" s="728" customFormat="1" ht="12.75">
      <c r="L683" s="765"/>
    </row>
    <row r="684" s="728" customFormat="1" ht="12.75">
      <c r="L684" s="765"/>
    </row>
    <row r="685" s="728" customFormat="1" ht="12.75">
      <c r="L685" s="765"/>
    </row>
    <row r="686" s="728" customFormat="1" ht="12.75">
      <c r="L686" s="765"/>
    </row>
    <row r="687" s="728" customFormat="1" ht="12.75">
      <c r="L687" s="765"/>
    </row>
    <row r="688" s="728" customFormat="1" ht="12.75">
      <c r="L688" s="765"/>
    </row>
    <row r="689" s="728" customFormat="1" ht="12.75">
      <c r="L689" s="765"/>
    </row>
    <row r="690" s="728" customFormat="1" ht="12.75">
      <c r="L690" s="765"/>
    </row>
    <row r="691" s="728" customFormat="1" ht="12.75">
      <c r="L691" s="765"/>
    </row>
    <row r="692" s="728" customFormat="1" ht="12.75">
      <c r="L692" s="765"/>
    </row>
    <row r="693" s="728" customFormat="1" ht="12.75">
      <c r="L693" s="765"/>
    </row>
  </sheetData>
  <mergeCells count="304">
    <mergeCell ref="N2:P2"/>
    <mergeCell ref="N3:P3"/>
    <mergeCell ref="H11:H12"/>
    <mergeCell ref="I11:I12"/>
    <mergeCell ref="J11:J12"/>
    <mergeCell ref="K11:K12"/>
    <mergeCell ref="M11:M12"/>
    <mergeCell ref="N11:P11"/>
    <mergeCell ref="H10:Z10"/>
    <mergeCell ref="H8:P8"/>
    <mergeCell ref="B14:F14"/>
    <mergeCell ref="C15:F15"/>
    <mergeCell ref="D17:F17"/>
    <mergeCell ref="B18:F18"/>
    <mergeCell ref="D21:F21"/>
    <mergeCell ref="B22:F22"/>
    <mergeCell ref="D25:F25"/>
    <mergeCell ref="B26:F26"/>
    <mergeCell ref="D28:F28"/>
    <mergeCell ref="B29:F29"/>
    <mergeCell ref="D31:F31"/>
    <mergeCell ref="B32:F32"/>
    <mergeCell ref="D34:F34"/>
    <mergeCell ref="B35:F35"/>
    <mergeCell ref="D37:F37"/>
    <mergeCell ref="B38:F38"/>
    <mergeCell ref="D40:F40"/>
    <mergeCell ref="B41:F41"/>
    <mergeCell ref="C43:F43"/>
    <mergeCell ref="D44:F44"/>
    <mergeCell ref="B45:F45"/>
    <mergeCell ref="C48:F48"/>
    <mergeCell ref="D49:F49"/>
    <mergeCell ref="B50:F50"/>
    <mergeCell ref="C52:F52"/>
    <mergeCell ref="D53:F53"/>
    <mergeCell ref="B54:F54"/>
    <mergeCell ref="D56:F56"/>
    <mergeCell ref="B58:F58"/>
    <mergeCell ref="D60:F60"/>
    <mergeCell ref="B61:F61"/>
    <mergeCell ref="B63:F63"/>
    <mergeCell ref="D64:F64"/>
    <mergeCell ref="B65:F65"/>
    <mergeCell ref="D67:F67"/>
    <mergeCell ref="B68:F68"/>
    <mergeCell ref="B71:F71"/>
    <mergeCell ref="D72:F72"/>
    <mergeCell ref="B73:F73"/>
    <mergeCell ref="B75:F75"/>
    <mergeCell ref="B78:F78"/>
    <mergeCell ref="D79:F79"/>
    <mergeCell ref="S79:Y79"/>
    <mergeCell ref="B80:F80"/>
    <mergeCell ref="B82:F82"/>
    <mergeCell ref="B85:F85"/>
    <mergeCell ref="C86:F86"/>
    <mergeCell ref="D87:F87"/>
    <mergeCell ref="B88:F88"/>
    <mergeCell ref="D90:F90"/>
    <mergeCell ref="B91:F91"/>
    <mergeCell ref="C93:F93"/>
    <mergeCell ref="D94:F94"/>
    <mergeCell ref="B95:F95"/>
    <mergeCell ref="C99:F99"/>
    <mergeCell ref="D102:F102"/>
    <mergeCell ref="B105:F105"/>
    <mergeCell ref="B109:F109"/>
    <mergeCell ref="D110:F110"/>
    <mergeCell ref="B111:F111"/>
    <mergeCell ref="D113:F113"/>
    <mergeCell ref="B115:F115"/>
    <mergeCell ref="D117:F117"/>
    <mergeCell ref="B118:F118"/>
    <mergeCell ref="D121:F121"/>
    <mergeCell ref="B122:F122"/>
    <mergeCell ref="B124:F124"/>
    <mergeCell ref="C125:F125"/>
    <mergeCell ref="D126:F126"/>
    <mergeCell ref="B127:F127"/>
    <mergeCell ref="C129:F129"/>
    <mergeCell ref="D130:F130"/>
    <mergeCell ref="B131:F131"/>
    <mergeCell ref="C133:F133"/>
    <mergeCell ref="D134:F134"/>
    <mergeCell ref="B135:F135"/>
    <mergeCell ref="D137:F137"/>
    <mergeCell ref="B138:F138"/>
    <mergeCell ref="C140:F140"/>
    <mergeCell ref="D141:F141"/>
    <mergeCell ref="B142:F142"/>
    <mergeCell ref="C144:F144"/>
    <mergeCell ref="D145:F145"/>
    <mergeCell ref="B146:F146"/>
    <mergeCell ref="C148:F148"/>
    <mergeCell ref="D149:F149"/>
    <mergeCell ref="B150:F150"/>
    <mergeCell ref="C152:F152"/>
    <mergeCell ref="D153:F153"/>
    <mergeCell ref="B154:F154"/>
    <mergeCell ref="B156:F156"/>
    <mergeCell ref="D157:F157"/>
    <mergeCell ref="B158:F158"/>
    <mergeCell ref="B160:F160"/>
    <mergeCell ref="D162:F162"/>
    <mergeCell ref="B163:F163"/>
    <mergeCell ref="B165:F165"/>
    <mergeCell ref="B167:F167"/>
    <mergeCell ref="C168:F168"/>
    <mergeCell ref="D169:F169"/>
    <mergeCell ref="B170:F170"/>
    <mergeCell ref="C172:F172"/>
    <mergeCell ref="D173:F173"/>
    <mergeCell ref="B174:F174"/>
    <mergeCell ref="B176:F176"/>
    <mergeCell ref="D178:F178"/>
    <mergeCell ref="B179:F179"/>
    <mergeCell ref="C181:F181"/>
    <mergeCell ref="D182:F182"/>
    <mergeCell ref="B183:F183"/>
    <mergeCell ref="D185:F185"/>
    <mergeCell ref="B186:F186"/>
    <mergeCell ref="D188:F188"/>
    <mergeCell ref="B189:F189"/>
    <mergeCell ref="D191:F191"/>
    <mergeCell ref="B192:F192"/>
    <mergeCell ref="D194:F194"/>
    <mergeCell ref="B195:F195"/>
    <mergeCell ref="C197:F197"/>
    <mergeCell ref="D198:F198"/>
    <mergeCell ref="B199:F199"/>
    <mergeCell ref="B201:F201"/>
    <mergeCell ref="C202:F202"/>
    <mergeCell ref="D203:F203"/>
    <mergeCell ref="B204:F204"/>
    <mergeCell ref="B206:F206"/>
    <mergeCell ref="D208:F208"/>
    <mergeCell ref="B209:F209"/>
    <mergeCell ref="D211:F211"/>
    <mergeCell ref="B212:F212"/>
    <mergeCell ref="C214:F214"/>
    <mergeCell ref="D215:F215"/>
    <mergeCell ref="B216:F216"/>
    <mergeCell ref="C218:F218"/>
    <mergeCell ref="D219:F219"/>
    <mergeCell ref="B220:F220"/>
    <mergeCell ref="D222:F222"/>
    <mergeCell ref="B223:F223"/>
    <mergeCell ref="D225:F225"/>
    <mergeCell ref="B226:F226"/>
    <mergeCell ref="C228:F228"/>
    <mergeCell ref="D229:F229"/>
    <mergeCell ref="B230:F230"/>
    <mergeCell ref="B232:F232"/>
    <mergeCell ref="C233:F233"/>
    <mergeCell ref="D234:F234"/>
    <mergeCell ref="B235:F235"/>
    <mergeCell ref="B237:F237"/>
    <mergeCell ref="C238:F238"/>
    <mergeCell ref="D239:F239"/>
    <mergeCell ref="B240:F240"/>
    <mergeCell ref="C242:F242"/>
    <mergeCell ref="D243:F243"/>
    <mergeCell ref="B244:F244"/>
    <mergeCell ref="D246:F246"/>
    <mergeCell ref="B247:F247"/>
    <mergeCell ref="B249:F249"/>
    <mergeCell ref="D250:F250"/>
    <mergeCell ref="B251:F251"/>
    <mergeCell ref="B253:F253"/>
    <mergeCell ref="B256:F256"/>
    <mergeCell ref="D257:F257"/>
    <mergeCell ref="B258:F258"/>
    <mergeCell ref="B260:F260"/>
    <mergeCell ref="B262:F262"/>
    <mergeCell ref="D263:F263"/>
    <mergeCell ref="B264:F264"/>
    <mergeCell ref="B266:F266"/>
    <mergeCell ref="B268:F268"/>
    <mergeCell ref="C269:F269"/>
    <mergeCell ref="D270:F270"/>
    <mergeCell ref="B271:F271"/>
    <mergeCell ref="D273:F273"/>
    <mergeCell ref="B274:F274"/>
    <mergeCell ref="D276:F276"/>
    <mergeCell ref="B277:F277"/>
    <mergeCell ref="C279:F279"/>
    <mergeCell ref="D280:F280"/>
    <mergeCell ref="B281:F281"/>
    <mergeCell ref="B283:F283"/>
    <mergeCell ref="B285:F285"/>
    <mergeCell ref="D286:F286"/>
    <mergeCell ref="B287:F287"/>
    <mergeCell ref="B289:F289"/>
    <mergeCell ref="D290:F290"/>
    <mergeCell ref="B291:F291"/>
    <mergeCell ref="B293:F293"/>
    <mergeCell ref="B296:F296"/>
    <mergeCell ref="C297:F297"/>
    <mergeCell ref="D298:F298"/>
    <mergeCell ref="B299:F299"/>
    <mergeCell ref="D301:F301"/>
    <mergeCell ref="B302:F302"/>
    <mergeCell ref="B304:F304"/>
    <mergeCell ref="C306:F306"/>
    <mergeCell ref="D307:F307"/>
    <mergeCell ref="B308:F308"/>
    <mergeCell ref="B314:F314"/>
    <mergeCell ref="D315:F315"/>
    <mergeCell ref="B316:F316"/>
    <mergeCell ref="D318:F318"/>
    <mergeCell ref="B319:F319"/>
    <mergeCell ref="D321:F321"/>
    <mergeCell ref="B322:F322"/>
    <mergeCell ref="D324:F324"/>
    <mergeCell ref="B325:F325"/>
    <mergeCell ref="B327:F327"/>
    <mergeCell ref="B329:F329"/>
    <mergeCell ref="D331:F331"/>
    <mergeCell ref="B332:F332"/>
    <mergeCell ref="B334:F334"/>
    <mergeCell ref="B336:F336"/>
    <mergeCell ref="D337:F337"/>
    <mergeCell ref="B338:F338"/>
    <mergeCell ref="B340:F340"/>
    <mergeCell ref="D341:F341"/>
    <mergeCell ref="B342:F342"/>
    <mergeCell ref="B344:F344"/>
    <mergeCell ref="D345:F345"/>
    <mergeCell ref="B346:F346"/>
    <mergeCell ref="D348:F348"/>
    <mergeCell ref="B349:F349"/>
    <mergeCell ref="B351:F351"/>
    <mergeCell ref="B353:F353"/>
    <mergeCell ref="D355:F355"/>
    <mergeCell ref="B356:F356"/>
    <mergeCell ref="D358:F358"/>
    <mergeCell ref="B359:F359"/>
    <mergeCell ref="B361:F361"/>
    <mergeCell ref="B363:F363"/>
    <mergeCell ref="D365:F365"/>
    <mergeCell ref="B366:F366"/>
    <mergeCell ref="D368:F368"/>
    <mergeCell ref="B369:F369"/>
    <mergeCell ref="B371:F371"/>
    <mergeCell ref="D373:F373"/>
    <mergeCell ref="B374:F374"/>
    <mergeCell ref="D376:F376"/>
    <mergeCell ref="B377:F377"/>
    <mergeCell ref="B379:F379"/>
    <mergeCell ref="D381:F381"/>
    <mergeCell ref="B382:F382"/>
    <mergeCell ref="B384:F384"/>
    <mergeCell ref="D386:F386"/>
    <mergeCell ref="B387:F387"/>
    <mergeCell ref="B389:F389"/>
    <mergeCell ref="D391:F391"/>
    <mergeCell ref="B392:F392"/>
    <mergeCell ref="B394:F394"/>
    <mergeCell ref="B396:F396"/>
    <mergeCell ref="D397:F397"/>
    <mergeCell ref="B398:F398"/>
    <mergeCell ref="B400:F400"/>
    <mergeCell ref="D401:F401"/>
    <mergeCell ref="B402:F402"/>
    <mergeCell ref="B404:F404"/>
    <mergeCell ref="B406:F406"/>
    <mergeCell ref="D407:F407"/>
    <mergeCell ref="B408:F408"/>
    <mergeCell ref="D410:F410"/>
    <mergeCell ref="B411:F411"/>
    <mergeCell ref="D413:F413"/>
    <mergeCell ref="B414:F414"/>
    <mergeCell ref="D416:F416"/>
    <mergeCell ref="B417:F417"/>
    <mergeCell ref="D419:F419"/>
    <mergeCell ref="B420:F420"/>
    <mergeCell ref="D422:F422"/>
    <mergeCell ref="B423:F423"/>
    <mergeCell ref="D425:F425"/>
    <mergeCell ref="B426:F426"/>
    <mergeCell ref="D428:F428"/>
    <mergeCell ref="B429:F429"/>
    <mergeCell ref="B431:F431"/>
    <mergeCell ref="D432:F432"/>
    <mergeCell ref="B433:F433"/>
    <mergeCell ref="D435:F435"/>
    <mergeCell ref="B436:F436"/>
    <mergeCell ref="D438:F438"/>
    <mergeCell ref="B439:F439"/>
    <mergeCell ref="D453:F453"/>
    <mergeCell ref="D442:F442"/>
    <mergeCell ref="B443:F443"/>
    <mergeCell ref="B445:F445"/>
    <mergeCell ref="D446:F446"/>
    <mergeCell ref="B447:F447"/>
    <mergeCell ref="D449:F449"/>
    <mergeCell ref="B450:F450"/>
    <mergeCell ref="D461:F461"/>
    <mergeCell ref="B462:F462"/>
    <mergeCell ref="B454:F454"/>
    <mergeCell ref="B456:F456"/>
    <mergeCell ref="D458:F458"/>
    <mergeCell ref="B459:F459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T672"/>
  <sheetViews>
    <sheetView zoomScale="90" zoomScaleNormal="90" zoomScalePageLayoutView="0" workbookViewId="0" topLeftCell="B237">
      <selection activeCell="U512" sqref="U512"/>
    </sheetView>
  </sheetViews>
  <sheetFormatPr defaultColWidth="9.00390625" defaultRowHeight="12.75"/>
  <cols>
    <col min="1" max="1" width="0.6171875" style="461" customWidth="1"/>
    <col min="2" max="2" width="53.625" style="461" customWidth="1"/>
    <col min="3" max="3" width="9.375" style="461" hidden="1" customWidth="1"/>
    <col min="4" max="4" width="6.875" style="461" hidden="1" customWidth="1"/>
    <col min="5" max="5" width="7.50390625" style="461" hidden="1" customWidth="1"/>
    <col min="6" max="6" width="3.00390625" style="461" hidden="1" customWidth="1"/>
    <col min="7" max="7" width="3.125" style="461" hidden="1" customWidth="1"/>
    <col min="8" max="8" width="5.50390625" style="461" hidden="1" customWidth="1"/>
    <col min="9" max="9" width="5.875" style="461" hidden="1" customWidth="1"/>
    <col min="10" max="10" width="3.625" style="461" hidden="1" customWidth="1"/>
    <col min="11" max="11" width="7.50390625" style="461" hidden="1" customWidth="1"/>
    <col min="12" max="12" width="6.50390625" style="461" customWidth="1"/>
    <col min="13" max="13" width="8.375" style="461" customWidth="1"/>
    <col min="14" max="14" width="8.125" style="461" customWidth="1"/>
    <col min="15" max="15" width="15.375" style="461" customWidth="1"/>
    <col min="16" max="16" width="0" style="461" hidden="1" customWidth="1"/>
    <col min="17" max="17" width="14.875" style="461" hidden="1" customWidth="1"/>
    <col min="18" max="18" width="15.00390625" style="461" hidden="1" customWidth="1"/>
    <col min="19" max="19" width="13.75390625" style="461" hidden="1" customWidth="1"/>
    <col min="20" max="20" width="0.12890625" style="461" customWidth="1"/>
    <col min="21" max="21" width="17.875" style="461" customWidth="1"/>
    <col min="22" max="22" width="0.12890625" style="461" hidden="1" customWidth="1"/>
    <col min="23" max="23" width="10.625" style="461" hidden="1" customWidth="1"/>
    <col min="24" max="24" width="18.125" style="461" customWidth="1"/>
    <col min="25" max="25" width="0.37109375" style="461" hidden="1" customWidth="1"/>
    <col min="26" max="26" width="23.375" style="461" customWidth="1"/>
    <col min="27" max="27" width="8.375" style="461" hidden="1" customWidth="1"/>
    <col min="28" max="28" width="26.375" style="461" hidden="1" customWidth="1"/>
    <col min="29" max="29" width="0.37109375" style="461" hidden="1" customWidth="1"/>
    <col min="30" max="30" width="10.00390625" style="461" hidden="1" customWidth="1"/>
    <col min="31" max="31" width="9.625" style="461" hidden="1" customWidth="1"/>
    <col min="32" max="32" width="12.00390625" style="461" hidden="1" customWidth="1"/>
    <col min="33" max="33" width="0.12890625" style="461" hidden="1" customWidth="1"/>
    <col min="34" max="42" width="9.125" style="461" hidden="1" customWidth="1"/>
    <col min="43" max="43" width="54.625" style="461" hidden="1" customWidth="1"/>
    <col min="44" max="16384" width="9.125" style="461" customWidth="1"/>
  </cols>
  <sheetData>
    <row r="1" spans="1:31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837"/>
      <c r="O1" s="837"/>
      <c r="P1" s="837"/>
      <c r="Q1" s="837" t="s">
        <v>81</v>
      </c>
      <c r="R1" s="837"/>
      <c r="S1" s="837"/>
      <c r="Z1" s="837" t="s">
        <v>10</v>
      </c>
      <c r="AA1" s="837"/>
      <c r="AB1" s="837"/>
      <c r="AC1" s="837"/>
      <c r="AD1" s="837"/>
      <c r="AE1" s="837"/>
    </row>
    <row r="2" spans="14:31" ht="14.25" customHeight="1">
      <c r="N2" s="837"/>
      <c r="O2" s="837"/>
      <c r="P2" s="837"/>
      <c r="Q2" s="837" t="s">
        <v>82</v>
      </c>
      <c r="R2" s="837"/>
      <c r="S2" s="837"/>
      <c r="Z2" s="837" t="s">
        <v>88</v>
      </c>
      <c r="AA2" s="837"/>
      <c r="AB2" s="837"/>
      <c r="AC2" s="837"/>
      <c r="AD2" s="837"/>
      <c r="AE2" s="837"/>
    </row>
    <row r="3" spans="14:31" ht="14.25" customHeight="1">
      <c r="N3" s="137"/>
      <c r="O3" s="137"/>
      <c r="P3" s="137"/>
      <c r="Q3" s="137"/>
      <c r="R3" s="137"/>
      <c r="S3" s="137"/>
      <c r="Z3" s="424" t="s">
        <v>162</v>
      </c>
      <c r="AA3" s="137"/>
      <c r="AB3" s="137"/>
      <c r="AC3" s="137"/>
      <c r="AD3" s="137"/>
      <c r="AE3" s="137"/>
    </row>
    <row r="4" spans="14:31" ht="13.5" customHeight="1">
      <c r="N4" s="837"/>
      <c r="O4" s="837"/>
      <c r="P4" s="837"/>
      <c r="Q4" s="837" t="s">
        <v>83</v>
      </c>
      <c r="R4" s="837"/>
      <c r="S4" s="837"/>
      <c r="T4" s="837"/>
      <c r="U4" s="837"/>
      <c r="V4" s="837"/>
      <c r="W4" s="837"/>
      <c r="X4" s="837"/>
      <c r="Y4" s="137"/>
      <c r="Z4" s="138" t="s">
        <v>334</v>
      </c>
      <c r="AA4" s="139"/>
      <c r="AB4" s="139"/>
      <c r="AC4" s="138"/>
      <c r="AD4" s="139"/>
      <c r="AE4" s="139"/>
    </row>
    <row r="5" spans="26:31" ht="12.75">
      <c r="Z5" s="837"/>
      <c r="AA5" s="837"/>
      <c r="AB5" s="837"/>
      <c r="AC5" s="837"/>
      <c r="AD5" s="837"/>
      <c r="AE5" s="837"/>
    </row>
    <row r="6" spans="1:36" s="146" customFormat="1" ht="81" customHeight="1">
      <c r="A6" s="461"/>
      <c r="B6" s="838" t="s">
        <v>330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140"/>
      <c r="Z6" s="140" t="s">
        <v>335</v>
      </c>
      <c r="AA6" s="461"/>
      <c r="AB6" s="461"/>
      <c r="AC6" s="461"/>
      <c r="AD6" s="461"/>
      <c r="AE6" s="461"/>
      <c r="AF6" s="461"/>
      <c r="AG6" s="461"/>
      <c r="AH6" s="848"/>
      <c r="AI6" s="848"/>
      <c r="AJ6" s="848"/>
    </row>
    <row r="7" spans="24:36" s="146" customFormat="1" ht="14.25" customHeight="1">
      <c r="X7" s="1" t="s">
        <v>79</v>
      </c>
      <c r="AA7" s="1"/>
      <c r="AB7" s="461"/>
      <c r="AC7" s="461"/>
      <c r="AD7" s="461"/>
      <c r="AE7" s="461"/>
      <c r="AF7" s="461"/>
      <c r="AG7" s="461"/>
      <c r="AH7" s="849"/>
      <c r="AI7" s="849"/>
      <c r="AJ7" s="849"/>
    </row>
    <row r="8" spans="1:36" s="146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61"/>
      <c r="V8" s="461"/>
      <c r="W8" s="1"/>
      <c r="X8" s="1"/>
      <c r="Y8" s="1"/>
      <c r="Z8" s="1"/>
      <c r="AA8" s="461"/>
      <c r="AB8" s="461"/>
      <c r="AC8" s="461"/>
      <c r="AD8" s="461"/>
      <c r="AE8" s="461"/>
      <c r="AF8" s="461"/>
      <c r="AG8" s="461"/>
      <c r="AH8" s="195"/>
      <c r="AI8" s="194"/>
      <c r="AJ8" s="194"/>
    </row>
    <row r="9" spans="1:36" s="146" customFormat="1" ht="37.5" customHeight="1">
      <c r="A9" s="1"/>
      <c r="B9" s="866" t="s">
        <v>61</v>
      </c>
      <c r="C9" s="225"/>
      <c r="D9" s="225"/>
      <c r="E9" s="225"/>
      <c r="F9" s="225"/>
      <c r="G9" s="225"/>
      <c r="H9" s="225"/>
      <c r="I9" s="225"/>
      <c r="J9" s="226"/>
      <c r="K9" s="427" t="s">
        <v>59</v>
      </c>
      <c r="L9" s="878" t="s">
        <v>63</v>
      </c>
      <c r="M9" s="875" t="s">
        <v>64</v>
      </c>
      <c r="N9" s="878" t="s">
        <v>65</v>
      </c>
      <c r="O9" s="881" t="s">
        <v>66</v>
      </c>
      <c r="P9" s="227"/>
      <c r="Q9" s="228"/>
      <c r="R9" s="229"/>
      <c r="S9" s="229"/>
      <c r="T9" s="230"/>
      <c r="U9" s="869" t="s">
        <v>266</v>
      </c>
      <c r="V9" s="231" t="s">
        <v>142</v>
      </c>
      <c r="W9" s="403"/>
      <c r="X9" s="872" t="s">
        <v>219</v>
      </c>
      <c r="Y9" s="873"/>
      <c r="Z9" s="874"/>
      <c r="AA9" s="732"/>
      <c r="AB9" s="461"/>
      <c r="AC9" s="461"/>
      <c r="AD9" s="461"/>
      <c r="AE9" s="461"/>
      <c r="AF9" s="461"/>
      <c r="AG9" s="461"/>
      <c r="AH9" s="849"/>
      <c r="AI9" s="849"/>
      <c r="AJ9" s="849"/>
    </row>
    <row r="10" spans="1:27" ht="12.75" customHeight="1" hidden="1">
      <c r="A10" s="1"/>
      <c r="B10" s="867"/>
      <c r="C10" s="232"/>
      <c r="D10" s="232"/>
      <c r="E10" s="232"/>
      <c r="F10" s="232"/>
      <c r="G10" s="232"/>
      <c r="H10" s="232"/>
      <c r="I10" s="232"/>
      <c r="J10" s="232"/>
      <c r="K10" s="233" t="s">
        <v>60</v>
      </c>
      <c r="L10" s="879"/>
      <c r="M10" s="876"/>
      <c r="N10" s="879"/>
      <c r="O10" s="882"/>
      <c r="P10" s="234"/>
      <c r="Q10" s="234"/>
      <c r="R10" s="235"/>
      <c r="S10" s="235"/>
      <c r="T10" s="236"/>
      <c r="U10" s="870"/>
      <c r="V10" s="237"/>
      <c r="W10" s="238"/>
      <c r="X10" s="239"/>
      <c r="Y10" s="240"/>
      <c r="Z10" s="241"/>
      <c r="AA10" s="695"/>
    </row>
    <row r="11" spans="1:27" ht="72.75" customHeight="1" thickBot="1">
      <c r="A11" s="142"/>
      <c r="B11" s="868"/>
      <c r="C11" s="242" t="s">
        <v>61</v>
      </c>
      <c r="D11" s="242"/>
      <c r="E11" s="242"/>
      <c r="F11" s="242"/>
      <c r="G11" s="242"/>
      <c r="H11" s="242"/>
      <c r="I11" s="242"/>
      <c r="J11" s="242"/>
      <c r="K11" s="243" t="s">
        <v>62</v>
      </c>
      <c r="L11" s="880"/>
      <c r="M11" s="877"/>
      <c r="N11" s="880"/>
      <c r="O11" s="883"/>
      <c r="P11" s="244" t="s">
        <v>67</v>
      </c>
      <c r="Q11" s="245" t="s">
        <v>68</v>
      </c>
      <c r="R11" s="245" t="s">
        <v>69</v>
      </c>
      <c r="S11" s="245" t="s">
        <v>70</v>
      </c>
      <c r="T11" s="245" t="s">
        <v>71</v>
      </c>
      <c r="U11" s="871"/>
      <c r="V11" s="246" t="s">
        <v>111</v>
      </c>
      <c r="W11" s="404" t="s">
        <v>108</v>
      </c>
      <c r="X11" s="246" t="s">
        <v>163</v>
      </c>
      <c r="Y11" s="247" t="s">
        <v>108</v>
      </c>
      <c r="Z11" s="446" t="s">
        <v>267</v>
      </c>
      <c r="AA11" s="733" t="s">
        <v>108</v>
      </c>
    </row>
    <row r="12" spans="1:27" ht="18" customHeight="1">
      <c r="A12" s="142"/>
      <c r="B12" s="248">
        <v>1</v>
      </c>
      <c r="C12" s="249">
        <v>1</v>
      </c>
      <c r="D12" s="249"/>
      <c r="E12" s="249"/>
      <c r="F12" s="249"/>
      <c r="G12" s="249"/>
      <c r="H12" s="249"/>
      <c r="I12" s="249"/>
      <c r="J12" s="249"/>
      <c r="K12" s="250">
        <v>2</v>
      </c>
      <c r="L12" s="250">
        <v>3</v>
      </c>
      <c r="M12" s="250">
        <v>4</v>
      </c>
      <c r="N12" s="250">
        <v>5</v>
      </c>
      <c r="O12" s="250">
        <v>6</v>
      </c>
      <c r="P12" s="251">
        <v>7</v>
      </c>
      <c r="Q12" s="251">
        <v>8</v>
      </c>
      <c r="R12" s="251">
        <v>9</v>
      </c>
      <c r="S12" s="251">
        <v>10</v>
      </c>
      <c r="T12" s="251">
        <v>11</v>
      </c>
      <c r="U12" s="250">
        <v>7</v>
      </c>
      <c r="V12" s="250">
        <v>7</v>
      </c>
      <c r="W12" s="250"/>
      <c r="X12" s="250">
        <v>8</v>
      </c>
      <c r="Y12" s="250"/>
      <c r="Z12" s="447">
        <v>9</v>
      </c>
      <c r="AA12" s="734"/>
    </row>
    <row r="13" spans="1:27" s="145" customFormat="1" ht="12.75" hidden="1">
      <c r="A13" s="143"/>
      <c r="B13" s="99"/>
      <c r="C13" s="100"/>
      <c r="D13" s="100"/>
      <c r="E13" s="100"/>
      <c r="F13" s="100"/>
      <c r="G13" s="100"/>
      <c r="H13" s="100"/>
      <c r="I13" s="100"/>
      <c r="J13" s="100"/>
      <c r="K13" s="101"/>
      <c r="L13" s="102"/>
      <c r="M13" s="102"/>
      <c r="N13" s="103"/>
      <c r="O13" s="101"/>
      <c r="P13" s="101"/>
      <c r="Q13" s="104"/>
      <c r="R13" s="104"/>
      <c r="S13" s="104"/>
      <c r="T13" s="104"/>
      <c r="U13" s="252"/>
      <c r="V13" s="252"/>
      <c r="W13" s="253"/>
      <c r="X13" s="254"/>
      <c r="Y13" s="254"/>
      <c r="Z13" s="422"/>
      <c r="AA13" s="406"/>
    </row>
    <row r="14" spans="1:27" ht="12.75" hidden="1">
      <c r="A14" s="136"/>
      <c r="B14" s="106"/>
      <c r="C14" s="107"/>
      <c r="D14" s="107"/>
      <c r="E14" s="107"/>
      <c r="F14" s="107"/>
      <c r="G14" s="107"/>
      <c r="H14" s="107"/>
      <c r="I14" s="107"/>
      <c r="J14" s="107"/>
      <c r="K14" s="108"/>
      <c r="L14" s="109"/>
      <c r="M14" s="109"/>
      <c r="N14" s="110"/>
      <c r="O14" s="108"/>
      <c r="P14" s="108"/>
      <c r="Q14" s="111"/>
      <c r="R14" s="111"/>
      <c r="S14" s="111"/>
      <c r="T14" s="111"/>
      <c r="U14" s="180"/>
      <c r="V14" s="180"/>
      <c r="W14" s="167"/>
      <c r="X14" s="255"/>
      <c r="Y14" s="255"/>
      <c r="Z14" s="331"/>
      <c r="AA14" s="732"/>
    </row>
    <row r="15" spans="1:27" ht="12.75" hidden="1">
      <c r="A15" s="136"/>
      <c r="B15" s="106"/>
      <c r="C15" s="107"/>
      <c r="D15" s="107"/>
      <c r="E15" s="107"/>
      <c r="F15" s="107"/>
      <c r="G15" s="107"/>
      <c r="H15" s="107"/>
      <c r="I15" s="107"/>
      <c r="J15" s="107"/>
      <c r="K15" s="108"/>
      <c r="L15" s="109"/>
      <c r="M15" s="109"/>
      <c r="N15" s="110"/>
      <c r="O15" s="108"/>
      <c r="P15" s="108"/>
      <c r="Q15" s="111"/>
      <c r="R15" s="111"/>
      <c r="S15" s="111"/>
      <c r="T15" s="111"/>
      <c r="U15" s="180"/>
      <c r="V15" s="180"/>
      <c r="W15" s="167"/>
      <c r="X15" s="255"/>
      <c r="Y15" s="255"/>
      <c r="Z15" s="331"/>
      <c r="AA15" s="732"/>
    </row>
    <row r="16" spans="1:27" ht="12.75" hidden="1">
      <c r="A16" s="136"/>
      <c r="B16" s="106"/>
      <c r="C16" s="107"/>
      <c r="D16" s="107"/>
      <c r="E16" s="107"/>
      <c r="F16" s="107"/>
      <c r="G16" s="107"/>
      <c r="H16" s="107"/>
      <c r="I16" s="107"/>
      <c r="J16" s="107"/>
      <c r="K16" s="108"/>
      <c r="L16" s="109"/>
      <c r="M16" s="109"/>
      <c r="N16" s="110"/>
      <c r="O16" s="108"/>
      <c r="P16" s="108"/>
      <c r="Q16" s="111"/>
      <c r="R16" s="111"/>
      <c r="S16" s="111"/>
      <c r="T16" s="111"/>
      <c r="U16" s="180"/>
      <c r="V16" s="180"/>
      <c r="W16" s="167"/>
      <c r="X16" s="255"/>
      <c r="Y16" s="255"/>
      <c r="Z16" s="331"/>
      <c r="AA16" s="732"/>
    </row>
    <row r="17" spans="1:27" ht="12.75" hidden="1">
      <c r="A17" s="136"/>
      <c r="B17" s="106"/>
      <c r="C17" s="107"/>
      <c r="D17" s="107"/>
      <c r="E17" s="107"/>
      <c r="F17" s="107"/>
      <c r="G17" s="107"/>
      <c r="H17" s="107"/>
      <c r="I17" s="107"/>
      <c r="J17" s="107"/>
      <c r="K17" s="108"/>
      <c r="L17" s="109"/>
      <c r="M17" s="109"/>
      <c r="N17" s="110"/>
      <c r="O17" s="108"/>
      <c r="P17" s="108"/>
      <c r="Q17" s="111"/>
      <c r="R17" s="111"/>
      <c r="S17" s="111"/>
      <c r="T17" s="111"/>
      <c r="U17" s="180"/>
      <c r="V17" s="180"/>
      <c r="W17" s="167"/>
      <c r="X17" s="255"/>
      <c r="Y17" s="255"/>
      <c r="Z17" s="331"/>
      <c r="AA17" s="732"/>
    </row>
    <row r="18" spans="1:27" ht="12.75" hidden="1">
      <c r="A18" s="136"/>
      <c r="B18" s="106"/>
      <c r="C18" s="107"/>
      <c r="D18" s="107"/>
      <c r="E18" s="107"/>
      <c r="F18" s="107"/>
      <c r="G18" s="107"/>
      <c r="H18" s="107"/>
      <c r="I18" s="107"/>
      <c r="J18" s="107"/>
      <c r="K18" s="108"/>
      <c r="L18" s="109"/>
      <c r="M18" s="109"/>
      <c r="N18" s="110"/>
      <c r="O18" s="108"/>
      <c r="P18" s="108"/>
      <c r="Q18" s="111"/>
      <c r="R18" s="111"/>
      <c r="S18" s="111"/>
      <c r="T18" s="111"/>
      <c r="U18" s="180"/>
      <c r="V18" s="180"/>
      <c r="W18" s="167"/>
      <c r="X18" s="255"/>
      <c r="Y18" s="255"/>
      <c r="Z18" s="331"/>
      <c r="AA18" s="732"/>
    </row>
    <row r="19" spans="1:27" ht="12.75" hidden="1">
      <c r="A19" s="136"/>
      <c r="B19" s="106"/>
      <c r="C19" s="107"/>
      <c r="D19" s="107"/>
      <c r="E19" s="107"/>
      <c r="F19" s="107"/>
      <c r="G19" s="107"/>
      <c r="H19" s="107"/>
      <c r="I19" s="107"/>
      <c r="J19" s="107"/>
      <c r="K19" s="108"/>
      <c r="L19" s="109"/>
      <c r="M19" s="109"/>
      <c r="N19" s="110"/>
      <c r="O19" s="108"/>
      <c r="P19" s="108"/>
      <c r="Q19" s="111"/>
      <c r="R19" s="111"/>
      <c r="S19" s="111"/>
      <c r="T19" s="111"/>
      <c r="U19" s="180"/>
      <c r="V19" s="180"/>
      <c r="W19" s="167"/>
      <c r="X19" s="255"/>
      <c r="Y19" s="255"/>
      <c r="Z19" s="331"/>
      <c r="AA19" s="732"/>
    </row>
    <row r="20" spans="1:27" ht="20.25" customHeight="1" hidden="1">
      <c r="A20" s="136"/>
      <c r="B20" s="106"/>
      <c r="C20" s="107"/>
      <c r="D20" s="107"/>
      <c r="E20" s="107"/>
      <c r="F20" s="107"/>
      <c r="G20" s="107"/>
      <c r="H20" s="107"/>
      <c r="I20" s="107"/>
      <c r="J20" s="107"/>
      <c r="K20" s="108"/>
      <c r="L20" s="109"/>
      <c r="M20" s="109"/>
      <c r="N20" s="110"/>
      <c r="O20" s="108"/>
      <c r="P20" s="108"/>
      <c r="Q20" s="111"/>
      <c r="R20" s="111"/>
      <c r="S20" s="111"/>
      <c r="T20" s="111"/>
      <c r="U20" s="180"/>
      <c r="V20" s="180"/>
      <c r="W20" s="167"/>
      <c r="X20" s="255"/>
      <c r="Y20" s="255"/>
      <c r="Z20" s="331"/>
      <c r="AA20" s="732"/>
    </row>
    <row r="21" spans="1:27" s="145" customFormat="1" ht="21" customHeight="1">
      <c r="A21" s="143"/>
      <c r="B21" s="332" t="s">
        <v>159</v>
      </c>
      <c r="C21" s="100"/>
      <c r="D21" s="100"/>
      <c r="E21" s="100"/>
      <c r="F21" s="100"/>
      <c r="G21" s="100"/>
      <c r="H21" s="100"/>
      <c r="I21" s="100"/>
      <c r="J21" s="100"/>
      <c r="K21" s="101">
        <v>654</v>
      </c>
      <c r="L21" s="102"/>
      <c r="M21" s="102"/>
      <c r="N21" s="103"/>
      <c r="O21" s="465"/>
      <c r="P21" s="101"/>
      <c r="Q21" s="104"/>
      <c r="R21" s="104"/>
      <c r="S21" s="104"/>
      <c r="T21" s="104"/>
      <c r="U21" s="252">
        <f>U495</f>
        <v>48365540.96</v>
      </c>
      <c r="V21" s="105"/>
      <c r="W21" s="117">
        <f>W495</f>
        <v>169300</v>
      </c>
      <c r="X21" s="105">
        <f>X495</f>
        <v>32020700.33122</v>
      </c>
      <c r="Y21" s="105">
        <f>Y495</f>
        <v>419455</v>
      </c>
      <c r="Z21" s="105">
        <f>Z495</f>
        <v>34335000.33122</v>
      </c>
      <c r="AA21" s="407">
        <f>AA495</f>
        <v>169300</v>
      </c>
    </row>
    <row r="22" spans="1:27" ht="12.75">
      <c r="A22" s="136"/>
      <c r="B22" s="221" t="s">
        <v>187</v>
      </c>
      <c r="C22" s="280"/>
      <c r="D22" s="280"/>
      <c r="E22" s="280"/>
      <c r="F22" s="280"/>
      <c r="G22" s="280"/>
      <c r="H22" s="280"/>
      <c r="I22" s="280"/>
      <c r="J22" s="280"/>
      <c r="K22" s="269">
        <v>654</v>
      </c>
      <c r="L22" s="281">
        <v>1</v>
      </c>
      <c r="M22" s="281"/>
      <c r="N22" s="220"/>
      <c r="O22" s="269"/>
      <c r="P22" s="101"/>
      <c r="Q22" s="104">
        <v>411625000</v>
      </c>
      <c r="R22" s="104">
        <v>0</v>
      </c>
      <c r="S22" s="104">
        <v>0</v>
      </c>
      <c r="T22" s="104">
        <v>0</v>
      </c>
      <c r="U22" s="252">
        <f>U24+U29+U34+U50+U54</f>
        <v>11528072.69</v>
      </c>
      <c r="V22" s="105">
        <f>V24+V29+V34+V41+V50+V54</f>
        <v>7701000</v>
      </c>
      <c r="W22" s="117"/>
      <c r="X22" s="105">
        <f>X24+X29+X34+X50+X54</f>
        <v>10738896</v>
      </c>
      <c r="Y22" s="105">
        <f>X22-10488741</f>
        <v>250155</v>
      </c>
      <c r="Z22" s="105">
        <f>Z24+Z29+Z34+Z50+Z54</f>
        <v>11535347</v>
      </c>
      <c r="AA22" s="407"/>
    </row>
    <row r="23" spans="1:33" s="146" customFormat="1" ht="36.75" customHeight="1" hidden="1">
      <c r="A23" s="136"/>
      <c r="B23" s="273" t="s">
        <v>167</v>
      </c>
      <c r="C23" s="280"/>
      <c r="D23" s="280"/>
      <c r="E23" s="280"/>
      <c r="F23" s="280"/>
      <c r="G23" s="280"/>
      <c r="H23" s="280"/>
      <c r="I23" s="280"/>
      <c r="J23" s="280"/>
      <c r="K23" s="269"/>
      <c r="L23" s="281"/>
      <c r="M23" s="281"/>
      <c r="N23" s="220"/>
      <c r="O23" s="269"/>
      <c r="P23" s="101"/>
      <c r="Q23" s="104"/>
      <c r="R23" s="104"/>
      <c r="S23" s="104"/>
      <c r="T23" s="104"/>
      <c r="U23" s="252"/>
      <c r="V23" s="105"/>
      <c r="W23" s="117"/>
      <c r="X23" s="105"/>
      <c r="Y23" s="117"/>
      <c r="Z23" s="105"/>
      <c r="AA23" s="407"/>
      <c r="AB23" s="461"/>
      <c r="AC23" s="461"/>
      <c r="AD23" s="461"/>
      <c r="AE23" s="461"/>
      <c r="AF23" s="461"/>
      <c r="AG23" s="168" t="s">
        <v>167</v>
      </c>
    </row>
    <row r="24" spans="1:27" ht="29.25" customHeight="1">
      <c r="A24" s="136"/>
      <c r="B24" s="273" t="s">
        <v>84</v>
      </c>
      <c r="C24" s="275"/>
      <c r="D24" s="275"/>
      <c r="E24" s="275"/>
      <c r="F24" s="275"/>
      <c r="G24" s="275"/>
      <c r="H24" s="275"/>
      <c r="I24" s="275"/>
      <c r="J24" s="275"/>
      <c r="K24" s="283">
        <v>654</v>
      </c>
      <c r="L24" s="282">
        <v>1</v>
      </c>
      <c r="M24" s="282">
        <v>2</v>
      </c>
      <c r="N24" s="219"/>
      <c r="O24" s="283"/>
      <c r="P24" s="108"/>
      <c r="Q24" s="111">
        <v>2801000</v>
      </c>
      <c r="R24" s="111">
        <v>0</v>
      </c>
      <c r="S24" s="111">
        <v>0</v>
      </c>
      <c r="T24" s="111">
        <v>0</v>
      </c>
      <c r="U24" s="180">
        <f aca="true" t="shared" si="0" ref="U24:Z24">U25</f>
        <v>1254402</v>
      </c>
      <c r="V24" s="112">
        <f t="shared" si="0"/>
        <v>1107000</v>
      </c>
      <c r="W24" s="113"/>
      <c r="X24" s="112">
        <f t="shared" si="0"/>
        <v>1254402</v>
      </c>
      <c r="Y24" s="113"/>
      <c r="Z24" s="112">
        <f t="shared" si="0"/>
        <v>1254402</v>
      </c>
      <c r="AA24" s="408"/>
    </row>
    <row r="25" spans="1:28" ht="41.25" customHeight="1">
      <c r="A25" s="136"/>
      <c r="B25" s="273" t="s">
        <v>294</v>
      </c>
      <c r="C25" s="275"/>
      <c r="D25" s="275"/>
      <c r="E25" s="275"/>
      <c r="F25" s="275"/>
      <c r="G25" s="275"/>
      <c r="H25" s="275"/>
      <c r="I25" s="275"/>
      <c r="J25" s="275"/>
      <c r="K25" s="269">
        <v>654</v>
      </c>
      <c r="L25" s="282">
        <v>1</v>
      </c>
      <c r="M25" s="282">
        <v>2</v>
      </c>
      <c r="N25" s="219" t="s">
        <v>170</v>
      </c>
      <c r="O25" s="283"/>
      <c r="P25" s="108"/>
      <c r="Q25" s="111">
        <v>2801000</v>
      </c>
      <c r="R25" s="111">
        <v>0</v>
      </c>
      <c r="S25" s="111">
        <v>0</v>
      </c>
      <c r="T25" s="111">
        <v>0</v>
      </c>
      <c r="U25" s="180">
        <f>U27</f>
        <v>1254402</v>
      </c>
      <c r="V25" s="112">
        <f>V27</f>
        <v>1107000</v>
      </c>
      <c r="W25" s="113"/>
      <c r="X25" s="112">
        <f>X27</f>
        <v>1254402</v>
      </c>
      <c r="Y25" s="113"/>
      <c r="Z25" s="112">
        <f>Z27</f>
        <v>1254402</v>
      </c>
      <c r="AA25" s="408"/>
      <c r="AB25" s="735"/>
    </row>
    <row r="26" spans="1:27" ht="62.25" customHeight="1">
      <c r="A26" s="136"/>
      <c r="B26" s="306" t="s">
        <v>274</v>
      </c>
      <c r="C26" s="275"/>
      <c r="D26" s="275"/>
      <c r="E26" s="275"/>
      <c r="F26" s="275"/>
      <c r="G26" s="275"/>
      <c r="H26" s="275"/>
      <c r="I26" s="275"/>
      <c r="J26" s="275"/>
      <c r="K26" s="269"/>
      <c r="L26" s="282">
        <v>1</v>
      </c>
      <c r="M26" s="282">
        <v>2</v>
      </c>
      <c r="N26" s="219" t="s">
        <v>171</v>
      </c>
      <c r="O26" s="283"/>
      <c r="P26" s="108"/>
      <c r="Q26" s="111"/>
      <c r="R26" s="111"/>
      <c r="S26" s="111"/>
      <c r="T26" s="111"/>
      <c r="U26" s="180">
        <f>U27</f>
        <v>1254402</v>
      </c>
      <c r="V26" s="112">
        <v>1107000</v>
      </c>
      <c r="W26" s="113"/>
      <c r="X26" s="112">
        <f>X27</f>
        <v>1254402</v>
      </c>
      <c r="Y26" s="113"/>
      <c r="Z26" s="112">
        <f>Z27</f>
        <v>1254402</v>
      </c>
      <c r="AA26" s="408"/>
    </row>
    <row r="27" spans="1:27" ht="48">
      <c r="A27" s="136"/>
      <c r="B27" s="223" t="s">
        <v>172</v>
      </c>
      <c r="C27" s="275"/>
      <c r="D27" s="275"/>
      <c r="E27" s="275"/>
      <c r="F27" s="275"/>
      <c r="G27" s="275"/>
      <c r="H27" s="275"/>
      <c r="I27" s="275"/>
      <c r="J27" s="275"/>
      <c r="K27" s="269">
        <v>654</v>
      </c>
      <c r="L27" s="282">
        <v>1</v>
      </c>
      <c r="M27" s="282">
        <v>2</v>
      </c>
      <c r="N27" s="219" t="s">
        <v>171</v>
      </c>
      <c r="O27" s="283">
        <v>100</v>
      </c>
      <c r="P27" s="108"/>
      <c r="Q27" s="111">
        <v>2801000</v>
      </c>
      <c r="R27" s="111">
        <v>0</v>
      </c>
      <c r="S27" s="111">
        <v>0</v>
      </c>
      <c r="T27" s="111">
        <v>0</v>
      </c>
      <c r="U27" s="180">
        <f>U28</f>
        <v>1254402</v>
      </c>
      <c r="V27" s="112">
        <v>1107000</v>
      </c>
      <c r="W27" s="113"/>
      <c r="X27" s="112">
        <f>X28</f>
        <v>1254402</v>
      </c>
      <c r="Y27" s="113"/>
      <c r="Z27" s="112">
        <f>Z28</f>
        <v>1254402</v>
      </c>
      <c r="AA27" s="408"/>
    </row>
    <row r="28" spans="1:27" ht="24">
      <c r="A28" s="136"/>
      <c r="B28" s="222" t="s">
        <v>173</v>
      </c>
      <c r="C28" s="309"/>
      <c r="D28" s="309"/>
      <c r="E28" s="309"/>
      <c r="F28" s="309"/>
      <c r="G28" s="309"/>
      <c r="H28" s="309"/>
      <c r="I28" s="309"/>
      <c r="J28" s="310"/>
      <c r="K28" s="269"/>
      <c r="L28" s="282">
        <v>1</v>
      </c>
      <c r="M28" s="282">
        <v>2</v>
      </c>
      <c r="N28" s="219" t="s">
        <v>171</v>
      </c>
      <c r="O28" s="283">
        <v>120</v>
      </c>
      <c r="P28" s="217"/>
      <c r="Q28" s="218"/>
      <c r="R28" s="218"/>
      <c r="S28" s="218"/>
      <c r="T28" s="218"/>
      <c r="U28" s="180">
        <v>1254402</v>
      </c>
      <c r="V28" s="112">
        <v>1107000</v>
      </c>
      <c r="W28" s="113"/>
      <c r="X28" s="112">
        <v>1254402</v>
      </c>
      <c r="Y28" s="113"/>
      <c r="Z28" s="112">
        <v>1254402</v>
      </c>
      <c r="AA28" s="408"/>
    </row>
    <row r="29" spans="1:28" s="146" customFormat="1" ht="42" customHeight="1">
      <c r="A29" s="136"/>
      <c r="B29" s="311" t="s">
        <v>102</v>
      </c>
      <c r="C29" s="311"/>
      <c r="D29" s="311"/>
      <c r="E29" s="311"/>
      <c r="F29" s="311"/>
      <c r="G29" s="311"/>
      <c r="H29" s="311"/>
      <c r="I29" s="311"/>
      <c r="J29" s="312"/>
      <c r="K29" s="283">
        <v>654</v>
      </c>
      <c r="L29" s="313">
        <v>1</v>
      </c>
      <c r="M29" s="313">
        <v>3</v>
      </c>
      <c r="N29" s="462"/>
      <c r="O29" s="314"/>
      <c r="P29" s="114"/>
      <c r="Q29" s="115">
        <v>8870000</v>
      </c>
      <c r="R29" s="115">
        <v>0</v>
      </c>
      <c r="S29" s="115">
        <v>0</v>
      </c>
      <c r="T29" s="115">
        <v>0</v>
      </c>
      <c r="U29" s="798">
        <f>U30</f>
        <v>5000</v>
      </c>
      <c r="V29" s="116">
        <f>V30</f>
        <v>4000</v>
      </c>
      <c r="W29" s="116"/>
      <c r="X29" s="116">
        <f>X30</f>
        <v>5000</v>
      </c>
      <c r="Y29" s="116"/>
      <c r="Z29" s="423">
        <f>Z30</f>
        <v>5000</v>
      </c>
      <c r="AA29" s="409"/>
      <c r="AB29" s="168"/>
    </row>
    <row r="30" spans="1:27" ht="37.5" customHeight="1">
      <c r="A30" s="136"/>
      <c r="B30" s="273" t="s">
        <v>294</v>
      </c>
      <c r="C30" s="311"/>
      <c r="D30" s="311"/>
      <c r="E30" s="311"/>
      <c r="F30" s="311"/>
      <c r="G30" s="311"/>
      <c r="H30" s="311"/>
      <c r="I30" s="311"/>
      <c r="J30" s="312"/>
      <c r="K30" s="269">
        <v>654</v>
      </c>
      <c r="L30" s="313">
        <v>1</v>
      </c>
      <c r="M30" s="313">
        <v>3</v>
      </c>
      <c r="N30" s="219" t="s">
        <v>170</v>
      </c>
      <c r="O30" s="314"/>
      <c r="P30" s="114"/>
      <c r="Q30" s="115">
        <v>11137000</v>
      </c>
      <c r="R30" s="115">
        <v>0</v>
      </c>
      <c r="S30" s="115">
        <v>0</v>
      </c>
      <c r="T30" s="115">
        <v>0</v>
      </c>
      <c r="U30" s="798">
        <f>U32</f>
        <v>5000</v>
      </c>
      <c r="V30" s="116">
        <f>V32</f>
        <v>4000</v>
      </c>
      <c r="W30" s="116"/>
      <c r="X30" s="116">
        <f>X32</f>
        <v>5000</v>
      </c>
      <c r="Y30" s="116"/>
      <c r="Z30" s="423">
        <f>Z32</f>
        <v>5000</v>
      </c>
      <c r="AA30" s="409"/>
    </row>
    <row r="31" spans="1:27" ht="54.75" customHeight="1">
      <c r="A31" s="136"/>
      <c r="B31" s="273" t="s">
        <v>333</v>
      </c>
      <c r="C31" s="311"/>
      <c r="D31" s="311"/>
      <c r="E31" s="311"/>
      <c r="F31" s="311"/>
      <c r="G31" s="311"/>
      <c r="H31" s="311"/>
      <c r="I31" s="311"/>
      <c r="J31" s="312"/>
      <c r="K31" s="269"/>
      <c r="L31" s="313">
        <v>1</v>
      </c>
      <c r="M31" s="313">
        <v>3</v>
      </c>
      <c r="N31" s="219" t="s">
        <v>174</v>
      </c>
      <c r="O31" s="314"/>
      <c r="P31" s="114"/>
      <c r="Q31" s="115"/>
      <c r="R31" s="115"/>
      <c r="S31" s="115"/>
      <c r="T31" s="115"/>
      <c r="U31" s="798">
        <v>5000</v>
      </c>
      <c r="V31" s="116">
        <v>4000</v>
      </c>
      <c r="W31" s="116"/>
      <c r="X31" s="116">
        <v>5000</v>
      </c>
      <c r="Y31" s="116"/>
      <c r="Z31" s="423">
        <v>5000</v>
      </c>
      <c r="AA31" s="409"/>
    </row>
    <row r="32" spans="1:27" ht="27" customHeight="1">
      <c r="A32" s="136"/>
      <c r="B32" s="273" t="s">
        <v>175</v>
      </c>
      <c r="C32" s="311"/>
      <c r="D32" s="311"/>
      <c r="E32" s="311"/>
      <c r="F32" s="311"/>
      <c r="G32" s="311"/>
      <c r="H32" s="311"/>
      <c r="I32" s="311"/>
      <c r="J32" s="312"/>
      <c r="K32" s="269">
        <v>654</v>
      </c>
      <c r="L32" s="313">
        <v>1</v>
      </c>
      <c r="M32" s="313">
        <v>3</v>
      </c>
      <c r="N32" s="219" t="s">
        <v>174</v>
      </c>
      <c r="O32" s="314">
        <v>200</v>
      </c>
      <c r="P32" s="114"/>
      <c r="Q32" s="115">
        <v>8870000</v>
      </c>
      <c r="R32" s="115">
        <v>0</v>
      </c>
      <c r="S32" s="115">
        <v>0</v>
      </c>
      <c r="T32" s="115">
        <v>0</v>
      </c>
      <c r="U32" s="798">
        <v>5000</v>
      </c>
      <c r="V32" s="116">
        <v>4000</v>
      </c>
      <c r="W32" s="116"/>
      <c r="X32" s="116">
        <v>5000</v>
      </c>
      <c r="Y32" s="116"/>
      <c r="Z32" s="423">
        <v>5000</v>
      </c>
      <c r="AA32" s="409"/>
    </row>
    <row r="33" spans="1:27" ht="27" customHeight="1">
      <c r="A33" s="136"/>
      <c r="B33" s="222" t="s">
        <v>176</v>
      </c>
      <c r="C33" s="311"/>
      <c r="D33" s="311"/>
      <c r="E33" s="311"/>
      <c r="F33" s="311"/>
      <c r="G33" s="311"/>
      <c r="H33" s="311"/>
      <c r="I33" s="311"/>
      <c r="J33" s="312"/>
      <c r="K33" s="269">
        <v>654</v>
      </c>
      <c r="L33" s="313">
        <v>1</v>
      </c>
      <c r="M33" s="313">
        <v>3</v>
      </c>
      <c r="N33" s="219" t="s">
        <v>174</v>
      </c>
      <c r="O33" s="314">
        <v>240</v>
      </c>
      <c r="P33" s="114"/>
      <c r="Q33" s="115"/>
      <c r="R33" s="115"/>
      <c r="S33" s="115"/>
      <c r="T33" s="115"/>
      <c r="U33" s="798">
        <v>5000</v>
      </c>
      <c r="V33" s="116">
        <v>4000</v>
      </c>
      <c r="W33" s="116"/>
      <c r="X33" s="116">
        <v>5000</v>
      </c>
      <c r="Y33" s="116"/>
      <c r="Z33" s="423">
        <v>5000</v>
      </c>
      <c r="AA33" s="409"/>
    </row>
    <row r="34" spans="1:27" ht="44.25" customHeight="1">
      <c r="A34" s="136"/>
      <c r="B34" s="273" t="s">
        <v>103</v>
      </c>
      <c r="C34" s="275"/>
      <c r="D34" s="275"/>
      <c r="E34" s="275"/>
      <c r="F34" s="275"/>
      <c r="G34" s="275"/>
      <c r="H34" s="275"/>
      <c r="I34" s="275"/>
      <c r="J34" s="275"/>
      <c r="K34" s="283">
        <v>654</v>
      </c>
      <c r="L34" s="282">
        <v>1</v>
      </c>
      <c r="M34" s="282">
        <v>4</v>
      </c>
      <c r="N34" s="219"/>
      <c r="O34" s="283"/>
      <c r="P34" s="108"/>
      <c r="Q34" s="111">
        <v>317974000</v>
      </c>
      <c r="R34" s="111">
        <v>0</v>
      </c>
      <c r="S34" s="111">
        <v>0</v>
      </c>
      <c r="T34" s="111">
        <v>0</v>
      </c>
      <c r="U34" s="180">
        <f>U36+U47+U42</f>
        <v>5466309.6899999995</v>
      </c>
      <c r="V34" s="112">
        <f>V35</f>
        <v>0</v>
      </c>
      <c r="W34" s="113"/>
      <c r="X34" s="112">
        <f>X36+X47+X42</f>
        <v>3867257</v>
      </c>
      <c r="Y34" s="113"/>
      <c r="Z34" s="112">
        <f>Z36+Z47+Z42</f>
        <v>3731282</v>
      </c>
      <c r="AA34" s="408"/>
    </row>
    <row r="35" spans="1:27" ht="35.25" customHeight="1">
      <c r="A35" s="136"/>
      <c r="B35" s="273" t="s">
        <v>301</v>
      </c>
      <c r="C35" s="275"/>
      <c r="D35" s="275"/>
      <c r="E35" s="275"/>
      <c r="F35" s="275"/>
      <c r="G35" s="275"/>
      <c r="H35" s="275"/>
      <c r="I35" s="275"/>
      <c r="J35" s="275"/>
      <c r="K35" s="269"/>
      <c r="L35" s="282">
        <v>1</v>
      </c>
      <c r="M35" s="282">
        <v>4</v>
      </c>
      <c r="N35" s="219" t="s">
        <v>170</v>
      </c>
      <c r="O35" s="283"/>
      <c r="P35" s="108"/>
      <c r="Q35" s="111"/>
      <c r="R35" s="111"/>
      <c r="S35" s="111"/>
      <c r="T35" s="111"/>
      <c r="U35" s="180">
        <f>U36+U42+U47</f>
        <v>5466309.6899999995</v>
      </c>
      <c r="V35" s="112"/>
      <c r="W35" s="113"/>
      <c r="X35" s="112">
        <f>X36+X42+X47</f>
        <v>3867257</v>
      </c>
      <c r="Y35" s="112">
        <f>Y36+Y42+Y47</f>
        <v>0</v>
      </c>
      <c r="Z35" s="112">
        <f>Z36+Z42+Z47</f>
        <v>3731282</v>
      </c>
      <c r="AA35" s="408"/>
    </row>
    <row r="36" spans="1:28" s="146" customFormat="1" ht="52.5" customHeight="1">
      <c r="A36" s="136"/>
      <c r="B36" s="273" t="s">
        <v>277</v>
      </c>
      <c r="C36" s="275"/>
      <c r="D36" s="275"/>
      <c r="E36" s="275"/>
      <c r="F36" s="275"/>
      <c r="G36" s="275"/>
      <c r="H36" s="275"/>
      <c r="I36" s="275"/>
      <c r="J36" s="275"/>
      <c r="K36" s="269">
        <v>654</v>
      </c>
      <c r="L36" s="282">
        <v>1</v>
      </c>
      <c r="M36" s="282">
        <v>4</v>
      </c>
      <c r="N36" s="219" t="s">
        <v>177</v>
      </c>
      <c r="O36" s="283"/>
      <c r="P36" s="108"/>
      <c r="Q36" s="111">
        <v>317974000</v>
      </c>
      <c r="R36" s="111">
        <v>0</v>
      </c>
      <c r="S36" s="111">
        <v>0</v>
      </c>
      <c r="T36" s="111">
        <v>0</v>
      </c>
      <c r="U36" s="180">
        <f>U37+U39</f>
        <v>3868109.69</v>
      </c>
      <c r="V36" s="112">
        <f>V37+V38+V39</f>
        <v>6619000</v>
      </c>
      <c r="W36" s="113"/>
      <c r="X36" s="112">
        <f>X37+X39</f>
        <v>3867257</v>
      </c>
      <c r="Y36" s="113"/>
      <c r="Z36" s="112">
        <f>Z37+Z39</f>
        <v>3731282</v>
      </c>
      <c r="AA36" s="408"/>
      <c r="AB36" s="168"/>
    </row>
    <row r="37" spans="1:28" s="146" customFormat="1" ht="54" customHeight="1">
      <c r="A37" s="136"/>
      <c r="B37" s="223" t="s">
        <v>172</v>
      </c>
      <c r="C37" s="275"/>
      <c r="D37" s="275"/>
      <c r="E37" s="275"/>
      <c r="F37" s="275"/>
      <c r="G37" s="275"/>
      <c r="H37" s="275"/>
      <c r="I37" s="275"/>
      <c r="J37" s="275"/>
      <c r="K37" s="269">
        <v>654</v>
      </c>
      <c r="L37" s="282">
        <v>1</v>
      </c>
      <c r="M37" s="282">
        <v>4</v>
      </c>
      <c r="N37" s="219" t="s">
        <v>177</v>
      </c>
      <c r="O37" s="283">
        <v>100</v>
      </c>
      <c r="P37" s="108"/>
      <c r="Q37" s="111">
        <v>2801000</v>
      </c>
      <c r="R37" s="111">
        <v>0</v>
      </c>
      <c r="S37" s="111">
        <v>0</v>
      </c>
      <c r="T37" s="111">
        <v>0</v>
      </c>
      <c r="U37" s="180">
        <f>U38</f>
        <v>3697257</v>
      </c>
      <c r="V37" s="112">
        <v>3192000</v>
      </c>
      <c r="W37" s="113"/>
      <c r="X37" s="112">
        <f>X38</f>
        <v>3697257</v>
      </c>
      <c r="Y37" s="113"/>
      <c r="Z37" s="112">
        <f>Z38</f>
        <v>3697257</v>
      </c>
      <c r="AA37" s="408"/>
      <c r="AB37" s="197"/>
    </row>
    <row r="38" spans="1:27" ht="24" customHeight="1">
      <c r="A38" s="136"/>
      <c r="B38" s="222" t="s">
        <v>173</v>
      </c>
      <c r="C38" s="275"/>
      <c r="D38" s="275"/>
      <c r="E38" s="275"/>
      <c r="F38" s="275"/>
      <c r="G38" s="275"/>
      <c r="H38" s="275"/>
      <c r="I38" s="275"/>
      <c r="J38" s="275"/>
      <c r="K38" s="269">
        <v>654</v>
      </c>
      <c r="L38" s="282">
        <v>1</v>
      </c>
      <c r="M38" s="282">
        <v>4</v>
      </c>
      <c r="N38" s="219" t="s">
        <v>177</v>
      </c>
      <c r="O38" s="283">
        <v>120</v>
      </c>
      <c r="P38" s="108"/>
      <c r="Q38" s="111">
        <v>2801000</v>
      </c>
      <c r="R38" s="111">
        <v>0</v>
      </c>
      <c r="S38" s="111">
        <v>0</v>
      </c>
      <c r="T38" s="111">
        <v>0</v>
      </c>
      <c r="U38" s="180">
        <v>3697257</v>
      </c>
      <c r="V38" s="112">
        <v>3192000</v>
      </c>
      <c r="W38" s="113"/>
      <c r="X38" s="112">
        <v>3697257</v>
      </c>
      <c r="Y38" s="113"/>
      <c r="Z38" s="112">
        <v>3697257</v>
      </c>
      <c r="AA38" s="408"/>
    </row>
    <row r="39" spans="1:27" ht="24" customHeight="1">
      <c r="A39" s="136"/>
      <c r="B39" s="273" t="s">
        <v>175</v>
      </c>
      <c r="C39" s="275"/>
      <c r="D39" s="275"/>
      <c r="E39" s="275"/>
      <c r="F39" s="275"/>
      <c r="G39" s="275"/>
      <c r="H39" s="275"/>
      <c r="I39" s="275"/>
      <c r="J39" s="275"/>
      <c r="K39" s="269">
        <v>654</v>
      </c>
      <c r="L39" s="282">
        <v>1</v>
      </c>
      <c r="M39" s="282">
        <v>4</v>
      </c>
      <c r="N39" s="219" t="s">
        <v>177</v>
      </c>
      <c r="O39" s="283">
        <v>200</v>
      </c>
      <c r="P39" s="108"/>
      <c r="Q39" s="111">
        <v>2801000</v>
      </c>
      <c r="R39" s="111">
        <v>0</v>
      </c>
      <c r="S39" s="111">
        <v>0</v>
      </c>
      <c r="T39" s="111">
        <v>0</v>
      </c>
      <c r="U39" s="180">
        <f>U40</f>
        <v>170852.69</v>
      </c>
      <c r="V39" s="112">
        <v>235000</v>
      </c>
      <c r="W39" s="113"/>
      <c r="X39" s="112">
        <f>X40</f>
        <v>170000</v>
      </c>
      <c r="Y39" s="113"/>
      <c r="Z39" s="112">
        <f>Z40</f>
        <v>34025</v>
      </c>
      <c r="AA39" s="408"/>
    </row>
    <row r="40" spans="1:27" ht="26.25" customHeight="1">
      <c r="A40" s="136"/>
      <c r="B40" s="222" t="s">
        <v>176</v>
      </c>
      <c r="C40" s="275"/>
      <c r="D40" s="275"/>
      <c r="E40" s="275"/>
      <c r="F40" s="275"/>
      <c r="G40" s="275"/>
      <c r="H40" s="275"/>
      <c r="I40" s="275"/>
      <c r="J40" s="275"/>
      <c r="K40" s="269">
        <v>654</v>
      </c>
      <c r="L40" s="282">
        <v>1</v>
      </c>
      <c r="M40" s="282">
        <v>4</v>
      </c>
      <c r="N40" s="219" t="s">
        <v>177</v>
      </c>
      <c r="O40" s="283">
        <v>240</v>
      </c>
      <c r="P40" s="108"/>
      <c r="Q40" s="111"/>
      <c r="R40" s="111"/>
      <c r="S40" s="111"/>
      <c r="T40" s="111"/>
      <c r="U40" s="180">
        <v>170852.69</v>
      </c>
      <c r="V40" s="112"/>
      <c r="W40" s="113"/>
      <c r="X40" s="112">
        <v>170000</v>
      </c>
      <c r="Y40" s="113"/>
      <c r="Z40" s="112">
        <f>100000-63764-2211</f>
        <v>34025</v>
      </c>
      <c r="AA40" s="408"/>
    </row>
    <row r="41" spans="1:27" ht="25.5" customHeight="1" hidden="1">
      <c r="A41" s="136"/>
      <c r="B41" s="279"/>
      <c r="C41" s="280"/>
      <c r="D41" s="280"/>
      <c r="E41" s="280"/>
      <c r="F41" s="280"/>
      <c r="G41" s="280"/>
      <c r="H41" s="280"/>
      <c r="I41" s="280"/>
      <c r="J41" s="280"/>
      <c r="K41" s="269"/>
      <c r="L41" s="281"/>
      <c r="M41" s="281"/>
      <c r="N41" s="220"/>
      <c r="O41" s="269"/>
      <c r="P41" s="101"/>
      <c r="Q41" s="104"/>
      <c r="R41" s="104"/>
      <c r="S41" s="104"/>
      <c r="T41" s="104"/>
      <c r="U41" s="252"/>
      <c r="V41" s="105"/>
      <c r="W41" s="117"/>
      <c r="X41" s="105"/>
      <c r="Y41" s="117"/>
      <c r="Z41" s="105"/>
      <c r="AA41" s="407"/>
    </row>
    <row r="42" spans="1:27" ht="36.75" customHeight="1" hidden="1">
      <c r="A42" s="136"/>
      <c r="B42" s="273"/>
      <c r="C42" s="275"/>
      <c r="D42" s="275"/>
      <c r="E42" s="275"/>
      <c r="F42" s="275"/>
      <c r="G42" s="275"/>
      <c r="H42" s="275"/>
      <c r="I42" s="275"/>
      <c r="J42" s="275"/>
      <c r="K42" s="269"/>
      <c r="L42" s="282"/>
      <c r="M42" s="282"/>
      <c r="N42" s="219"/>
      <c r="O42" s="283"/>
      <c r="P42" s="108"/>
      <c r="Q42" s="111"/>
      <c r="R42" s="111"/>
      <c r="S42" s="111"/>
      <c r="T42" s="111"/>
      <c r="U42" s="180"/>
      <c r="V42" s="112"/>
      <c r="W42" s="113"/>
      <c r="X42" s="112"/>
      <c r="Y42" s="113"/>
      <c r="Z42" s="112"/>
      <c r="AA42" s="408"/>
    </row>
    <row r="43" spans="1:27" ht="28.5" customHeight="1" hidden="1">
      <c r="A43" s="136"/>
      <c r="B43" s="273"/>
      <c r="C43" s="275"/>
      <c r="D43" s="275"/>
      <c r="E43" s="275"/>
      <c r="F43" s="275"/>
      <c r="G43" s="275"/>
      <c r="H43" s="275"/>
      <c r="I43" s="275"/>
      <c r="J43" s="275"/>
      <c r="K43" s="269"/>
      <c r="L43" s="282"/>
      <c r="M43" s="282"/>
      <c r="N43" s="219"/>
      <c r="O43" s="283"/>
      <c r="P43" s="108"/>
      <c r="Q43" s="111"/>
      <c r="R43" s="111"/>
      <c r="S43" s="111"/>
      <c r="T43" s="111"/>
      <c r="U43" s="180"/>
      <c r="V43" s="112"/>
      <c r="W43" s="113"/>
      <c r="X43" s="112"/>
      <c r="Y43" s="113"/>
      <c r="Z43" s="112"/>
      <c r="AA43" s="408"/>
    </row>
    <row r="44" spans="1:27" ht="31.5" customHeight="1" hidden="1">
      <c r="A44" s="136"/>
      <c r="B44" s="222"/>
      <c r="C44" s="275"/>
      <c r="D44" s="275"/>
      <c r="E44" s="275"/>
      <c r="F44" s="275"/>
      <c r="G44" s="275"/>
      <c r="H44" s="275"/>
      <c r="I44" s="275"/>
      <c r="J44" s="275"/>
      <c r="K44" s="269"/>
      <c r="L44" s="282"/>
      <c r="M44" s="282"/>
      <c r="N44" s="219"/>
      <c r="O44" s="283"/>
      <c r="P44" s="108"/>
      <c r="Q44" s="111"/>
      <c r="R44" s="111"/>
      <c r="S44" s="111"/>
      <c r="T44" s="111"/>
      <c r="U44" s="180"/>
      <c r="V44" s="112"/>
      <c r="W44" s="113"/>
      <c r="X44" s="112"/>
      <c r="Y44" s="113"/>
      <c r="Z44" s="112"/>
      <c r="AA44" s="408"/>
    </row>
    <row r="45" spans="1:27" ht="45" customHeight="1">
      <c r="A45" s="136"/>
      <c r="B45" s="273" t="s">
        <v>277</v>
      </c>
      <c r="C45" s="275"/>
      <c r="D45" s="275"/>
      <c r="E45" s="275"/>
      <c r="F45" s="275"/>
      <c r="G45" s="275"/>
      <c r="H45" s="275"/>
      <c r="I45" s="275"/>
      <c r="J45" s="275"/>
      <c r="K45" s="269">
        <v>654</v>
      </c>
      <c r="L45" s="282">
        <v>1</v>
      </c>
      <c r="M45" s="282">
        <v>4</v>
      </c>
      <c r="N45" s="219" t="s">
        <v>177</v>
      </c>
      <c r="O45" s="283">
        <v>0</v>
      </c>
      <c r="P45" s="108"/>
      <c r="Q45" s="111"/>
      <c r="R45" s="111"/>
      <c r="S45" s="111"/>
      <c r="T45" s="111"/>
      <c r="U45" s="180">
        <f>U47</f>
        <v>1598200</v>
      </c>
      <c r="V45" s="112"/>
      <c r="W45" s="113"/>
      <c r="X45" s="112">
        <f>X47</f>
        <v>0</v>
      </c>
      <c r="Y45" s="113"/>
      <c r="Z45" s="112">
        <f>Z47</f>
        <v>0</v>
      </c>
      <c r="AA45" s="408"/>
    </row>
    <row r="46" spans="1:27" ht="20.25" customHeight="1">
      <c r="A46" s="136"/>
      <c r="B46" s="223" t="s">
        <v>251</v>
      </c>
      <c r="C46" s="275"/>
      <c r="D46" s="275"/>
      <c r="E46" s="275"/>
      <c r="F46" s="275"/>
      <c r="G46" s="275"/>
      <c r="H46" s="275"/>
      <c r="I46" s="275"/>
      <c r="J46" s="275"/>
      <c r="K46" s="269"/>
      <c r="L46" s="282">
        <v>1</v>
      </c>
      <c r="M46" s="282">
        <v>4</v>
      </c>
      <c r="N46" s="219" t="s">
        <v>177</v>
      </c>
      <c r="O46" s="283">
        <v>500</v>
      </c>
      <c r="P46" s="108"/>
      <c r="Q46" s="111">
        <v>2801000</v>
      </c>
      <c r="R46" s="111">
        <v>0</v>
      </c>
      <c r="S46" s="111">
        <v>0</v>
      </c>
      <c r="T46" s="111">
        <v>0</v>
      </c>
      <c r="U46" s="180">
        <f>U47</f>
        <v>1598200</v>
      </c>
      <c r="V46" s="112"/>
      <c r="W46" s="113"/>
      <c r="X46" s="112"/>
      <c r="Y46" s="113"/>
      <c r="Z46" s="112"/>
      <c r="AA46" s="408"/>
    </row>
    <row r="47" spans="1:27" ht="19.5" customHeight="1">
      <c r="A47" s="136"/>
      <c r="B47" s="273" t="s">
        <v>141</v>
      </c>
      <c r="C47" s="275"/>
      <c r="D47" s="275"/>
      <c r="E47" s="275"/>
      <c r="F47" s="275"/>
      <c r="G47" s="275"/>
      <c r="H47" s="275"/>
      <c r="I47" s="275"/>
      <c r="J47" s="275"/>
      <c r="K47" s="269">
        <v>654</v>
      </c>
      <c r="L47" s="282">
        <v>1</v>
      </c>
      <c r="M47" s="282">
        <v>4</v>
      </c>
      <c r="N47" s="219" t="s">
        <v>177</v>
      </c>
      <c r="O47" s="283">
        <v>540</v>
      </c>
      <c r="P47" s="108"/>
      <c r="Q47" s="111">
        <v>2801000</v>
      </c>
      <c r="R47" s="111">
        <v>0</v>
      </c>
      <c r="S47" s="111">
        <v>0</v>
      </c>
      <c r="T47" s="111">
        <v>0</v>
      </c>
      <c r="U47" s="180">
        <v>1598200</v>
      </c>
      <c r="V47" s="112">
        <v>675600</v>
      </c>
      <c r="W47" s="113"/>
      <c r="X47" s="112"/>
      <c r="Y47" s="113"/>
      <c r="Z47" s="112"/>
      <c r="AA47" s="408"/>
    </row>
    <row r="48" spans="1:27" ht="15" customHeight="1" hidden="1">
      <c r="A48" s="136"/>
      <c r="B48" s="273"/>
      <c r="C48" s="275"/>
      <c r="D48" s="275"/>
      <c r="E48" s="275"/>
      <c r="F48" s="275"/>
      <c r="G48" s="275"/>
      <c r="H48" s="275"/>
      <c r="I48" s="275"/>
      <c r="J48" s="275"/>
      <c r="K48" s="269"/>
      <c r="L48" s="282"/>
      <c r="M48" s="282"/>
      <c r="N48" s="219"/>
      <c r="O48" s="283"/>
      <c r="P48" s="108"/>
      <c r="Q48" s="111"/>
      <c r="R48" s="111"/>
      <c r="S48" s="111"/>
      <c r="T48" s="111"/>
      <c r="U48" s="180"/>
      <c r="V48" s="112"/>
      <c r="W48" s="113"/>
      <c r="X48" s="112"/>
      <c r="Y48" s="113"/>
      <c r="Z48" s="112"/>
      <c r="AA48" s="408"/>
    </row>
    <row r="49" spans="1:27" ht="22.5" customHeight="1">
      <c r="A49" s="136"/>
      <c r="B49" s="223" t="s">
        <v>73</v>
      </c>
      <c r="C49" s="275"/>
      <c r="D49" s="275"/>
      <c r="E49" s="275"/>
      <c r="F49" s="275"/>
      <c r="G49" s="275"/>
      <c r="H49" s="275"/>
      <c r="I49" s="275"/>
      <c r="J49" s="275"/>
      <c r="K49" s="283"/>
      <c r="L49" s="282">
        <v>1</v>
      </c>
      <c r="M49" s="282">
        <v>11</v>
      </c>
      <c r="N49" s="219"/>
      <c r="O49" s="283"/>
      <c r="P49" s="108"/>
      <c r="Q49" s="111"/>
      <c r="R49" s="111"/>
      <c r="S49" s="111"/>
      <c r="T49" s="111"/>
      <c r="U49" s="180">
        <f>U50</f>
        <v>80000</v>
      </c>
      <c r="V49" s="112"/>
      <c r="W49" s="113"/>
      <c r="X49" s="112">
        <f>X50</f>
        <v>80000</v>
      </c>
      <c r="Y49" s="113"/>
      <c r="Z49" s="112">
        <f>Z50</f>
        <v>80000</v>
      </c>
      <c r="AA49" s="408"/>
    </row>
    <row r="50" spans="1:28" s="146" customFormat="1" ht="27" customHeight="1">
      <c r="A50" s="136"/>
      <c r="B50" s="273" t="s">
        <v>300</v>
      </c>
      <c r="C50" s="280"/>
      <c r="D50" s="280"/>
      <c r="E50" s="280"/>
      <c r="F50" s="280"/>
      <c r="G50" s="280"/>
      <c r="H50" s="280"/>
      <c r="I50" s="280"/>
      <c r="J50" s="280"/>
      <c r="K50" s="269">
        <v>654</v>
      </c>
      <c r="L50" s="282">
        <v>1</v>
      </c>
      <c r="M50" s="282">
        <v>11</v>
      </c>
      <c r="N50" s="256" t="s">
        <v>181</v>
      </c>
      <c r="O50" s="283"/>
      <c r="P50" s="108"/>
      <c r="Q50" s="111">
        <v>69611000</v>
      </c>
      <c r="R50" s="111">
        <v>0</v>
      </c>
      <c r="S50" s="111">
        <v>0</v>
      </c>
      <c r="T50" s="111">
        <v>0</v>
      </c>
      <c r="U50" s="180">
        <f>U52</f>
        <v>80000</v>
      </c>
      <c r="V50" s="112">
        <f>V52</f>
        <v>80000</v>
      </c>
      <c r="W50" s="113"/>
      <c r="X50" s="112">
        <f>X52</f>
        <v>80000</v>
      </c>
      <c r="Y50" s="113"/>
      <c r="Z50" s="112">
        <f>Z52</f>
        <v>80000</v>
      </c>
      <c r="AA50" s="407"/>
      <c r="AB50" s="168"/>
    </row>
    <row r="51" spans="1:27" ht="35.25" customHeight="1">
      <c r="A51" s="136"/>
      <c r="B51" s="306" t="s">
        <v>279</v>
      </c>
      <c r="C51" s="275"/>
      <c r="D51" s="275"/>
      <c r="E51" s="275"/>
      <c r="F51" s="275"/>
      <c r="G51" s="275"/>
      <c r="H51" s="275"/>
      <c r="I51" s="275"/>
      <c r="J51" s="275"/>
      <c r="K51" s="269">
        <v>654</v>
      </c>
      <c r="L51" s="282">
        <v>1</v>
      </c>
      <c r="M51" s="282">
        <v>11</v>
      </c>
      <c r="N51" s="256" t="s">
        <v>180</v>
      </c>
      <c r="O51" s="283"/>
      <c r="P51" s="108"/>
      <c r="Q51" s="111">
        <v>69611000</v>
      </c>
      <c r="R51" s="111">
        <v>0</v>
      </c>
      <c r="S51" s="111">
        <v>0</v>
      </c>
      <c r="T51" s="111">
        <v>0</v>
      </c>
      <c r="U51" s="180">
        <f>U52</f>
        <v>80000</v>
      </c>
      <c r="V51" s="112"/>
      <c r="W51" s="113"/>
      <c r="X51" s="112">
        <f>X52</f>
        <v>80000</v>
      </c>
      <c r="Y51" s="113"/>
      <c r="Z51" s="112">
        <f>Z52</f>
        <v>80000</v>
      </c>
      <c r="AA51" s="408"/>
    </row>
    <row r="52" spans="1:27" ht="12.75">
      <c r="A52" s="136"/>
      <c r="B52" s="223" t="s">
        <v>179</v>
      </c>
      <c r="C52" s="275"/>
      <c r="D52" s="275"/>
      <c r="E52" s="275"/>
      <c r="F52" s="275"/>
      <c r="G52" s="275"/>
      <c r="H52" s="275"/>
      <c r="I52" s="275"/>
      <c r="J52" s="275"/>
      <c r="K52" s="269">
        <v>654</v>
      </c>
      <c r="L52" s="282">
        <v>1</v>
      </c>
      <c r="M52" s="282">
        <v>11</v>
      </c>
      <c r="N52" s="256" t="s">
        <v>180</v>
      </c>
      <c r="O52" s="283">
        <v>800</v>
      </c>
      <c r="P52" s="108"/>
      <c r="Q52" s="111">
        <v>69611000</v>
      </c>
      <c r="R52" s="111">
        <v>0</v>
      </c>
      <c r="S52" s="111">
        <v>0</v>
      </c>
      <c r="T52" s="111">
        <v>0</v>
      </c>
      <c r="U52" s="180">
        <f>U53</f>
        <v>80000</v>
      </c>
      <c r="V52" s="112">
        <f>V53</f>
        <v>80000</v>
      </c>
      <c r="W52" s="113"/>
      <c r="X52" s="112">
        <f>X53</f>
        <v>80000</v>
      </c>
      <c r="Y52" s="113"/>
      <c r="Z52" s="112">
        <f>Z53</f>
        <v>80000</v>
      </c>
      <c r="AA52" s="408"/>
    </row>
    <row r="53" spans="1:27" ht="16.5" customHeight="1">
      <c r="A53" s="136"/>
      <c r="B53" s="222" t="s">
        <v>161</v>
      </c>
      <c r="C53" s="275"/>
      <c r="D53" s="275"/>
      <c r="E53" s="275"/>
      <c r="F53" s="275"/>
      <c r="G53" s="275"/>
      <c r="H53" s="275"/>
      <c r="I53" s="275"/>
      <c r="J53" s="275"/>
      <c r="K53" s="269">
        <v>654</v>
      </c>
      <c r="L53" s="282">
        <v>1</v>
      </c>
      <c r="M53" s="282">
        <v>11</v>
      </c>
      <c r="N53" s="256" t="s">
        <v>180</v>
      </c>
      <c r="O53" s="283">
        <v>870</v>
      </c>
      <c r="P53" s="108"/>
      <c r="Q53" s="111">
        <v>69611000</v>
      </c>
      <c r="R53" s="111">
        <v>0</v>
      </c>
      <c r="S53" s="111">
        <v>0</v>
      </c>
      <c r="T53" s="111">
        <v>0</v>
      </c>
      <c r="U53" s="180">
        <v>80000</v>
      </c>
      <c r="V53" s="112">
        <v>80000</v>
      </c>
      <c r="W53" s="113"/>
      <c r="X53" s="112">
        <v>80000</v>
      </c>
      <c r="Y53" s="113"/>
      <c r="Z53" s="112">
        <v>80000</v>
      </c>
      <c r="AA53" s="408"/>
    </row>
    <row r="54" spans="1:27" ht="24.75" customHeight="1">
      <c r="A54" s="136"/>
      <c r="B54" s="273" t="s">
        <v>74</v>
      </c>
      <c r="C54" s="275"/>
      <c r="D54" s="275"/>
      <c r="E54" s="275"/>
      <c r="F54" s="275"/>
      <c r="G54" s="275"/>
      <c r="H54" s="275"/>
      <c r="I54" s="275"/>
      <c r="J54" s="275"/>
      <c r="K54" s="283">
        <v>654</v>
      </c>
      <c r="L54" s="282">
        <v>1</v>
      </c>
      <c r="M54" s="282">
        <v>13</v>
      </c>
      <c r="N54" s="219"/>
      <c r="O54" s="283"/>
      <c r="P54" s="108"/>
      <c r="Q54" s="111">
        <v>21234000</v>
      </c>
      <c r="R54" s="111">
        <v>0</v>
      </c>
      <c r="S54" s="111">
        <v>0</v>
      </c>
      <c r="T54" s="111">
        <v>0</v>
      </c>
      <c r="U54" s="180">
        <f>U55+U61+U63+U68</f>
        <v>4722361</v>
      </c>
      <c r="V54" s="112">
        <f>V55+V61+V68</f>
        <v>6510000</v>
      </c>
      <c r="W54" s="113"/>
      <c r="X54" s="112">
        <f>X55+X61+X63+X68</f>
        <v>5532237</v>
      </c>
      <c r="Y54" s="112"/>
      <c r="Z54" s="112">
        <f>Z55+Z61+Z63+Z68</f>
        <v>6464663</v>
      </c>
      <c r="AA54" s="411"/>
    </row>
    <row r="55" spans="1:27" ht="37.5" customHeight="1">
      <c r="A55" s="136"/>
      <c r="B55" s="273" t="s">
        <v>278</v>
      </c>
      <c r="C55" s="275"/>
      <c r="D55" s="275"/>
      <c r="E55" s="275"/>
      <c r="F55" s="275"/>
      <c r="G55" s="275"/>
      <c r="H55" s="275"/>
      <c r="I55" s="275"/>
      <c r="J55" s="275"/>
      <c r="K55" s="269">
        <v>654</v>
      </c>
      <c r="L55" s="282">
        <v>1</v>
      </c>
      <c r="M55" s="282">
        <v>13</v>
      </c>
      <c r="N55" s="256" t="s">
        <v>181</v>
      </c>
      <c r="O55" s="283"/>
      <c r="P55" s="108"/>
      <c r="Q55" s="111">
        <v>2980000</v>
      </c>
      <c r="R55" s="111">
        <v>0</v>
      </c>
      <c r="S55" s="111">
        <v>0</v>
      </c>
      <c r="T55" s="111">
        <v>0</v>
      </c>
      <c r="U55" s="180">
        <f>U56</f>
        <v>0</v>
      </c>
      <c r="V55" s="112">
        <f>V56</f>
        <v>0</v>
      </c>
      <c r="W55" s="113"/>
      <c r="X55" s="112">
        <f>X57</f>
        <v>800518</v>
      </c>
      <c r="Y55" s="113"/>
      <c r="Z55" s="112">
        <f>Z57</f>
        <v>1716750</v>
      </c>
      <c r="AA55" s="408"/>
    </row>
    <row r="56" spans="1:38" s="146" customFormat="1" ht="45" customHeight="1">
      <c r="A56" s="136"/>
      <c r="B56" s="306" t="s">
        <v>280</v>
      </c>
      <c r="C56" s="275"/>
      <c r="D56" s="275"/>
      <c r="E56" s="275"/>
      <c r="F56" s="275"/>
      <c r="G56" s="275"/>
      <c r="H56" s="275"/>
      <c r="I56" s="275"/>
      <c r="J56" s="275"/>
      <c r="K56" s="269">
        <v>654</v>
      </c>
      <c r="L56" s="282">
        <v>1</v>
      </c>
      <c r="M56" s="282">
        <v>13</v>
      </c>
      <c r="N56" s="256" t="s">
        <v>182</v>
      </c>
      <c r="O56" s="283"/>
      <c r="P56" s="108"/>
      <c r="Q56" s="111"/>
      <c r="R56" s="111"/>
      <c r="S56" s="111"/>
      <c r="T56" s="111"/>
      <c r="U56" s="180"/>
      <c r="V56" s="112"/>
      <c r="W56" s="113"/>
      <c r="X56" s="112">
        <f>X57</f>
        <v>800518</v>
      </c>
      <c r="Y56" s="112"/>
      <c r="Z56" s="112">
        <f>Z58</f>
        <v>1716750</v>
      </c>
      <c r="AA56" s="411"/>
      <c r="AB56" s="461"/>
      <c r="AC56" s="461"/>
      <c r="AD56" s="461"/>
      <c r="AE56" s="461"/>
      <c r="AF56" s="884" t="s">
        <v>1</v>
      </c>
      <c r="AG56" s="885"/>
      <c r="AH56" s="885"/>
      <c r="AI56" s="885"/>
      <c r="AJ56" s="885"/>
      <c r="AK56" s="885"/>
      <c r="AL56" s="885"/>
    </row>
    <row r="57" spans="1:27" ht="20.25" customHeight="1">
      <c r="A57" s="136"/>
      <c r="B57" s="223" t="s">
        <v>179</v>
      </c>
      <c r="C57" s="275"/>
      <c r="D57" s="275"/>
      <c r="E57" s="275"/>
      <c r="F57" s="275"/>
      <c r="G57" s="275"/>
      <c r="H57" s="275"/>
      <c r="I57" s="275"/>
      <c r="J57" s="275"/>
      <c r="K57" s="269">
        <v>654</v>
      </c>
      <c r="L57" s="282">
        <v>1</v>
      </c>
      <c r="M57" s="282">
        <v>13</v>
      </c>
      <c r="N57" s="256" t="s">
        <v>182</v>
      </c>
      <c r="O57" s="283">
        <v>800</v>
      </c>
      <c r="P57" s="108"/>
      <c r="Q57" s="111"/>
      <c r="R57" s="111"/>
      <c r="S57" s="111"/>
      <c r="T57" s="111"/>
      <c r="U57" s="180"/>
      <c r="V57" s="112"/>
      <c r="W57" s="113"/>
      <c r="X57" s="112">
        <f>X58</f>
        <v>800518</v>
      </c>
      <c r="Y57" s="113"/>
      <c r="Z57" s="112">
        <f>Z58</f>
        <v>1716750</v>
      </c>
      <c r="AA57" s="412"/>
    </row>
    <row r="58" spans="1:27" ht="21" customHeight="1">
      <c r="A58" s="136"/>
      <c r="B58" s="222" t="s">
        <v>161</v>
      </c>
      <c r="C58" s="275"/>
      <c r="D58" s="275"/>
      <c r="E58" s="275"/>
      <c r="F58" s="275"/>
      <c r="G58" s="275"/>
      <c r="H58" s="275"/>
      <c r="I58" s="275"/>
      <c r="J58" s="275"/>
      <c r="K58" s="269"/>
      <c r="L58" s="282">
        <v>1</v>
      </c>
      <c r="M58" s="282">
        <v>13</v>
      </c>
      <c r="N58" s="256" t="s">
        <v>182</v>
      </c>
      <c r="O58" s="283">
        <v>870</v>
      </c>
      <c r="P58" s="108"/>
      <c r="Q58" s="111"/>
      <c r="R58" s="111"/>
      <c r="S58" s="111"/>
      <c r="T58" s="111"/>
      <c r="U58" s="180"/>
      <c r="V58" s="112"/>
      <c r="W58" s="113"/>
      <c r="X58" s="112">
        <v>800518</v>
      </c>
      <c r="Y58" s="113"/>
      <c r="Z58" s="112">
        <v>1716750</v>
      </c>
      <c r="AA58" s="408"/>
    </row>
    <row r="59" spans="1:27" ht="33.75" customHeight="1">
      <c r="A59" s="136"/>
      <c r="B59" s="273" t="s">
        <v>294</v>
      </c>
      <c r="C59" s="275"/>
      <c r="D59" s="275"/>
      <c r="E59" s="275"/>
      <c r="F59" s="275"/>
      <c r="G59" s="275"/>
      <c r="H59" s="275"/>
      <c r="I59" s="275"/>
      <c r="J59" s="275"/>
      <c r="K59" s="269"/>
      <c r="L59" s="282">
        <v>1</v>
      </c>
      <c r="M59" s="282">
        <v>13</v>
      </c>
      <c r="N59" s="219" t="s">
        <v>170</v>
      </c>
      <c r="O59" s="283"/>
      <c r="P59" s="108"/>
      <c r="Q59" s="111"/>
      <c r="R59" s="111"/>
      <c r="S59" s="111"/>
      <c r="T59" s="111"/>
      <c r="U59" s="180">
        <f>U60</f>
        <v>88211</v>
      </c>
      <c r="V59" s="112"/>
      <c r="W59" s="113"/>
      <c r="X59" s="112">
        <f>X60</f>
        <v>95569</v>
      </c>
      <c r="Y59" s="113"/>
      <c r="Z59" s="112">
        <f>Z60</f>
        <v>29999</v>
      </c>
      <c r="AA59" s="408"/>
    </row>
    <row r="60" spans="1:27" ht="60.75" customHeight="1">
      <c r="A60" s="136"/>
      <c r="B60" s="273" t="s">
        <v>277</v>
      </c>
      <c r="C60" s="275"/>
      <c r="D60" s="275"/>
      <c r="E60" s="275"/>
      <c r="F60" s="275"/>
      <c r="G60" s="275"/>
      <c r="H60" s="275"/>
      <c r="I60" s="275"/>
      <c r="J60" s="275"/>
      <c r="K60" s="269"/>
      <c r="L60" s="282">
        <v>1</v>
      </c>
      <c r="M60" s="282">
        <v>13</v>
      </c>
      <c r="N60" s="219" t="s">
        <v>170</v>
      </c>
      <c r="O60" s="283"/>
      <c r="P60" s="108"/>
      <c r="Q60" s="111"/>
      <c r="R60" s="111"/>
      <c r="S60" s="111"/>
      <c r="T60" s="111"/>
      <c r="U60" s="180">
        <f>U61</f>
        <v>88211</v>
      </c>
      <c r="V60" s="112"/>
      <c r="W60" s="113"/>
      <c r="X60" s="112">
        <f>X61</f>
        <v>95569</v>
      </c>
      <c r="Y60" s="113"/>
      <c r="Z60" s="112">
        <f>Z61</f>
        <v>29999</v>
      </c>
      <c r="AA60" s="408"/>
    </row>
    <row r="61" spans="1:27" ht="52.5" customHeight="1">
      <c r="A61" s="136"/>
      <c r="B61" s="273" t="s">
        <v>172</v>
      </c>
      <c r="C61" s="275"/>
      <c r="D61" s="275"/>
      <c r="E61" s="275"/>
      <c r="F61" s="275"/>
      <c r="G61" s="275"/>
      <c r="H61" s="275"/>
      <c r="I61" s="275"/>
      <c r="J61" s="275"/>
      <c r="K61" s="269">
        <v>654</v>
      </c>
      <c r="L61" s="282">
        <v>1</v>
      </c>
      <c r="M61" s="282">
        <v>13</v>
      </c>
      <c r="N61" s="219" t="s">
        <v>177</v>
      </c>
      <c r="O61" s="283">
        <v>100</v>
      </c>
      <c r="P61" s="108"/>
      <c r="Q61" s="111"/>
      <c r="R61" s="111"/>
      <c r="S61" s="111"/>
      <c r="T61" s="111"/>
      <c r="U61" s="180">
        <f>U62</f>
        <v>88211</v>
      </c>
      <c r="V61" s="112"/>
      <c r="W61" s="113"/>
      <c r="X61" s="112">
        <f>X62</f>
        <v>95569</v>
      </c>
      <c r="Y61" s="113"/>
      <c r="Z61" s="112">
        <f>Z62</f>
        <v>29999</v>
      </c>
      <c r="AA61" s="408"/>
    </row>
    <row r="62" spans="1:27" ht="24.75" customHeight="1">
      <c r="A62" s="136"/>
      <c r="B62" s="222" t="s">
        <v>173</v>
      </c>
      <c r="C62" s="275"/>
      <c r="D62" s="275"/>
      <c r="E62" s="275"/>
      <c r="F62" s="275"/>
      <c r="G62" s="275"/>
      <c r="H62" s="275"/>
      <c r="I62" s="275"/>
      <c r="J62" s="275"/>
      <c r="K62" s="269">
        <v>654</v>
      </c>
      <c r="L62" s="282">
        <v>1</v>
      </c>
      <c r="M62" s="282">
        <v>13</v>
      </c>
      <c r="N62" s="219" t="s">
        <v>177</v>
      </c>
      <c r="O62" s="283">
        <v>120</v>
      </c>
      <c r="P62" s="108"/>
      <c r="Q62" s="111">
        <v>2980000</v>
      </c>
      <c r="R62" s="111">
        <v>0</v>
      </c>
      <c r="S62" s="111">
        <v>0</v>
      </c>
      <c r="T62" s="111">
        <v>0</v>
      </c>
      <c r="U62" s="180">
        <f>70000+40855-21950-193-1-500</f>
        <v>88211</v>
      </c>
      <c r="V62" s="112">
        <v>50000</v>
      </c>
      <c r="W62" s="113"/>
      <c r="X62" s="112">
        <f>170009-74430-9-1</f>
        <v>95569</v>
      </c>
      <c r="Y62" s="113"/>
      <c r="Z62" s="112">
        <f>30009-9-1</f>
        <v>29999</v>
      </c>
      <c r="AA62" s="408"/>
    </row>
    <row r="63" spans="1:27" ht="35.25" customHeight="1">
      <c r="A63" s="136"/>
      <c r="B63" s="273" t="s">
        <v>273</v>
      </c>
      <c r="C63" s="275"/>
      <c r="D63" s="275"/>
      <c r="E63" s="275"/>
      <c r="F63" s="275"/>
      <c r="G63" s="275"/>
      <c r="H63" s="275"/>
      <c r="I63" s="275"/>
      <c r="J63" s="275"/>
      <c r="K63" s="269"/>
      <c r="L63" s="282">
        <v>1</v>
      </c>
      <c r="M63" s="282">
        <v>13</v>
      </c>
      <c r="N63" s="219" t="s">
        <v>170</v>
      </c>
      <c r="O63" s="283"/>
      <c r="P63" s="108"/>
      <c r="Q63" s="111"/>
      <c r="R63" s="111"/>
      <c r="S63" s="111"/>
      <c r="T63" s="111"/>
      <c r="U63" s="180">
        <f>U64</f>
        <v>80000</v>
      </c>
      <c r="V63" s="112"/>
      <c r="W63" s="113"/>
      <c r="X63" s="112">
        <f>X64</f>
        <v>50000</v>
      </c>
      <c r="Y63" s="113"/>
      <c r="Z63" s="112">
        <f>Z64</f>
        <v>20000</v>
      </c>
      <c r="AA63" s="408"/>
    </row>
    <row r="64" spans="1:27" ht="40.5" customHeight="1">
      <c r="A64" s="136"/>
      <c r="B64" s="306" t="s">
        <v>276</v>
      </c>
      <c r="C64" s="275"/>
      <c r="D64" s="275"/>
      <c r="E64" s="275"/>
      <c r="F64" s="275"/>
      <c r="G64" s="275"/>
      <c r="H64" s="275"/>
      <c r="I64" s="275"/>
      <c r="J64" s="275"/>
      <c r="K64" s="269"/>
      <c r="L64" s="282">
        <v>1</v>
      </c>
      <c r="M64" s="282">
        <v>13</v>
      </c>
      <c r="N64" s="219" t="s">
        <v>240</v>
      </c>
      <c r="O64" s="283"/>
      <c r="P64" s="108"/>
      <c r="Q64" s="111"/>
      <c r="R64" s="111"/>
      <c r="S64" s="111"/>
      <c r="T64" s="111"/>
      <c r="U64" s="180">
        <f>U65</f>
        <v>80000</v>
      </c>
      <c r="V64" s="112"/>
      <c r="W64" s="113"/>
      <c r="X64" s="112">
        <v>50000</v>
      </c>
      <c r="Y64" s="113"/>
      <c r="Z64" s="112">
        <f>Z65</f>
        <v>20000</v>
      </c>
      <c r="AA64" s="408"/>
    </row>
    <row r="65" spans="1:27" ht="27.75" customHeight="1">
      <c r="A65" s="136"/>
      <c r="B65" s="273" t="s">
        <v>175</v>
      </c>
      <c r="C65" s="275"/>
      <c r="D65" s="275"/>
      <c r="E65" s="275"/>
      <c r="F65" s="275"/>
      <c r="G65" s="275"/>
      <c r="H65" s="275"/>
      <c r="I65" s="275"/>
      <c r="J65" s="275"/>
      <c r="K65" s="269"/>
      <c r="L65" s="282">
        <v>1</v>
      </c>
      <c r="M65" s="282">
        <v>13</v>
      </c>
      <c r="N65" s="219" t="s">
        <v>240</v>
      </c>
      <c r="O65" s="283">
        <v>244</v>
      </c>
      <c r="P65" s="108"/>
      <c r="Q65" s="111"/>
      <c r="R65" s="111"/>
      <c r="S65" s="111"/>
      <c r="T65" s="111"/>
      <c r="U65" s="180">
        <f>U66</f>
        <v>80000</v>
      </c>
      <c r="V65" s="112"/>
      <c r="W65" s="113"/>
      <c r="X65" s="112">
        <v>50000</v>
      </c>
      <c r="Y65" s="113"/>
      <c r="Z65" s="112">
        <f>Z66</f>
        <v>20000</v>
      </c>
      <c r="AA65" s="408"/>
    </row>
    <row r="66" spans="1:27" ht="27.75" customHeight="1">
      <c r="A66" s="136"/>
      <c r="B66" s="222" t="s">
        <v>176</v>
      </c>
      <c r="C66" s="275"/>
      <c r="D66" s="275"/>
      <c r="E66" s="275"/>
      <c r="F66" s="275"/>
      <c r="G66" s="275"/>
      <c r="H66" s="275"/>
      <c r="I66" s="275"/>
      <c r="J66" s="275"/>
      <c r="K66" s="269"/>
      <c r="L66" s="282">
        <v>1</v>
      </c>
      <c r="M66" s="282">
        <v>13</v>
      </c>
      <c r="N66" s="219" t="s">
        <v>240</v>
      </c>
      <c r="O66" s="283">
        <v>244</v>
      </c>
      <c r="P66" s="108"/>
      <c r="Q66" s="111"/>
      <c r="R66" s="111"/>
      <c r="S66" s="111"/>
      <c r="T66" s="111"/>
      <c r="U66" s="180">
        <v>80000</v>
      </c>
      <c r="V66" s="112"/>
      <c r="W66" s="113"/>
      <c r="X66" s="112">
        <v>50000</v>
      </c>
      <c r="Y66" s="113"/>
      <c r="Z66" s="112">
        <v>20000</v>
      </c>
      <c r="AA66" s="408"/>
    </row>
    <row r="67" spans="1:27" ht="42" customHeight="1" thickBot="1">
      <c r="A67" s="136"/>
      <c r="B67" s="335" t="s">
        <v>281</v>
      </c>
      <c r="C67" s="275"/>
      <c r="D67" s="275"/>
      <c r="E67" s="275"/>
      <c r="F67" s="275"/>
      <c r="G67" s="275"/>
      <c r="H67" s="275"/>
      <c r="I67" s="275"/>
      <c r="J67" s="275"/>
      <c r="K67" s="269"/>
      <c r="L67" s="282">
        <v>1</v>
      </c>
      <c r="M67" s="282">
        <v>13</v>
      </c>
      <c r="N67" s="219" t="s">
        <v>183</v>
      </c>
      <c r="O67" s="283"/>
      <c r="P67" s="108"/>
      <c r="Q67" s="111"/>
      <c r="R67" s="111"/>
      <c r="S67" s="111"/>
      <c r="T67" s="111"/>
      <c r="U67" s="180">
        <f>U68</f>
        <v>4554150</v>
      </c>
      <c r="V67" s="112"/>
      <c r="W67" s="113"/>
      <c r="X67" s="112">
        <f>X68</f>
        <v>4586150</v>
      </c>
      <c r="Y67" s="113"/>
      <c r="Z67" s="112">
        <f>Z68</f>
        <v>4697914</v>
      </c>
      <c r="AA67" s="408"/>
    </row>
    <row r="68" spans="1:27" s="145" customFormat="1" ht="69" customHeight="1" thickBot="1">
      <c r="A68" s="143"/>
      <c r="B68" s="335" t="s">
        <v>299</v>
      </c>
      <c r="C68" s="280"/>
      <c r="D68" s="280"/>
      <c r="E68" s="280"/>
      <c r="F68" s="280"/>
      <c r="G68" s="280"/>
      <c r="H68" s="280"/>
      <c r="I68" s="280"/>
      <c r="J68" s="280"/>
      <c r="K68" s="269">
        <v>654</v>
      </c>
      <c r="L68" s="282">
        <v>1</v>
      </c>
      <c r="M68" s="282">
        <v>13</v>
      </c>
      <c r="N68" s="219" t="s">
        <v>185</v>
      </c>
      <c r="O68" s="269"/>
      <c r="P68" s="101"/>
      <c r="Q68" s="104">
        <v>2980000</v>
      </c>
      <c r="R68" s="104">
        <v>0</v>
      </c>
      <c r="S68" s="104">
        <v>0</v>
      </c>
      <c r="T68" s="104">
        <v>0</v>
      </c>
      <c r="U68" s="180">
        <f>U69+U71</f>
        <v>4554150</v>
      </c>
      <c r="V68" s="112">
        <f>V69+V71+V70</f>
        <v>6510000</v>
      </c>
      <c r="W68" s="113"/>
      <c r="X68" s="112">
        <f>X69+X71</f>
        <v>4586150</v>
      </c>
      <c r="Y68" s="113"/>
      <c r="Z68" s="112">
        <f>Z69+Z71</f>
        <v>4697914</v>
      </c>
      <c r="AA68" s="407"/>
    </row>
    <row r="69" spans="1:27" ht="57.75" customHeight="1">
      <c r="A69" s="136"/>
      <c r="B69" s="223" t="s">
        <v>172</v>
      </c>
      <c r="C69" s="275"/>
      <c r="D69" s="275"/>
      <c r="E69" s="275"/>
      <c r="F69" s="275"/>
      <c r="G69" s="275"/>
      <c r="H69" s="275"/>
      <c r="I69" s="275"/>
      <c r="J69" s="275"/>
      <c r="K69" s="269">
        <v>654</v>
      </c>
      <c r="L69" s="282">
        <v>1</v>
      </c>
      <c r="M69" s="282">
        <v>13</v>
      </c>
      <c r="N69" s="219" t="s">
        <v>185</v>
      </c>
      <c r="O69" s="283">
        <v>100</v>
      </c>
      <c r="P69" s="108"/>
      <c r="Q69" s="111">
        <v>2801000</v>
      </c>
      <c r="R69" s="111">
        <v>0</v>
      </c>
      <c r="S69" s="111">
        <v>0</v>
      </c>
      <c r="T69" s="111">
        <v>0</v>
      </c>
      <c r="U69" s="180">
        <f>3436150+50000</f>
        <v>3486150</v>
      </c>
      <c r="V69" s="112">
        <v>2936000</v>
      </c>
      <c r="W69" s="113"/>
      <c r="X69" s="112">
        <f>3436150+50000</f>
        <v>3486150</v>
      </c>
      <c r="Y69" s="113"/>
      <c r="Z69" s="112">
        <f>Z70</f>
        <v>3486150</v>
      </c>
      <c r="AA69" s="408"/>
    </row>
    <row r="70" spans="1:27" ht="24" customHeight="1">
      <c r="A70" s="136"/>
      <c r="B70" s="222" t="s">
        <v>184</v>
      </c>
      <c r="C70" s="275"/>
      <c r="D70" s="275"/>
      <c r="E70" s="275"/>
      <c r="F70" s="275"/>
      <c r="G70" s="275"/>
      <c r="H70" s="275"/>
      <c r="I70" s="275"/>
      <c r="J70" s="275"/>
      <c r="K70" s="269">
        <v>654</v>
      </c>
      <c r="L70" s="282">
        <v>1</v>
      </c>
      <c r="M70" s="282">
        <v>13</v>
      </c>
      <c r="N70" s="219" t="s">
        <v>185</v>
      </c>
      <c r="O70" s="283">
        <v>110</v>
      </c>
      <c r="P70" s="108"/>
      <c r="Q70" s="111">
        <v>2801000</v>
      </c>
      <c r="R70" s="111">
        <v>0</v>
      </c>
      <c r="S70" s="111">
        <v>0</v>
      </c>
      <c r="T70" s="111">
        <v>0</v>
      </c>
      <c r="U70" s="180">
        <v>3486150</v>
      </c>
      <c r="V70" s="112">
        <v>2936000</v>
      </c>
      <c r="W70" s="113"/>
      <c r="X70" s="112">
        <v>3486150</v>
      </c>
      <c r="Y70" s="113"/>
      <c r="Z70" s="112">
        <f>3486150</f>
        <v>3486150</v>
      </c>
      <c r="AA70" s="408"/>
    </row>
    <row r="71" spans="1:27" ht="23.25" customHeight="1">
      <c r="A71" s="136"/>
      <c r="B71" s="273" t="s">
        <v>175</v>
      </c>
      <c r="C71" s="275"/>
      <c r="D71" s="275"/>
      <c r="E71" s="275"/>
      <c r="F71" s="275"/>
      <c r="G71" s="275"/>
      <c r="H71" s="275"/>
      <c r="I71" s="275"/>
      <c r="J71" s="275"/>
      <c r="K71" s="269">
        <v>654</v>
      </c>
      <c r="L71" s="282">
        <v>1</v>
      </c>
      <c r="M71" s="282">
        <v>13</v>
      </c>
      <c r="N71" s="219" t="s">
        <v>185</v>
      </c>
      <c r="O71" s="283">
        <v>200</v>
      </c>
      <c r="P71" s="108"/>
      <c r="Q71" s="111"/>
      <c r="R71" s="111"/>
      <c r="S71" s="111"/>
      <c r="T71" s="111"/>
      <c r="U71" s="180">
        <f>U72</f>
        <v>1068000</v>
      </c>
      <c r="V71" s="112">
        <v>638000</v>
      </c>
      <c r="W71" s="113"/>
      <c r="X71" s="112">
        <f>X72</f>
        <v>1100000</v>
      </c>
      <c r="Y71" s="113"/>
      <c r="Z71" s="112">
        <f>Z72</f>
        <v>1211764</v>
      </c>
      <c r="AA71" s="408"/>
    </row>
    <row r="72" spans="1:27" ht="22.5" customHeight="1">
      <c r="A72" s="136"/>
      <c r="B72" s="222" t="s">
        <v>176</v>
      </c>
      <c r="C72" s="275"/>
      <c r="D72" s="275"/>
      <c r="E72" s="275"/>
      <c r="F72" s="275"/>
      <c r="G72" s="275"/>
      <c r="H72" s="275"/>
      <c r="I72" s="275"/>
      <c r="J72" s="275"/>
      <c r="K72" s="269">
        <v>654</v>
      </c>
      <c r="L72" s="282">
        <v>1</v>
      </c>
      <c r="M72" s="282">
        <v>13</v>
      </c>
      <c r="N72" s="219" t="s">
        <v>185</v>
      </c>
      <c r="O72" s="283">
        <v>240</v>
      </c>
      <c r="P72" s="108"/>
      <c r="Q72" s="111"/>
      <c r="R72" s="111"/>
      <c r="S72" s="111"/>
      <c r="T72" s="111"/>
      <c r="U72" s="180">
        <f>998000+70000</f>
        <v>1068000</v>
      </c>
      <c r="V72" s="112">
        <v>638000</v>
      </c>
      <c r="W72" s="113"/>
      <c r="X72" s="112">
        <v>1100000</v>
      </c>
      <c r="Y72" s="113"/>
      <c r="Z72" s="112">
        <v>1211764</v>
      </c>
      <c r="AA72" s="408"/>
    </row>
    <row r="73" spans="1:27" ht="21" customHeight="1" hidden="1">
      <c r="A73" s="136"/>
      <c r="B73" s="277" t="s">
        <v>135</v>
      </c>
      <c r="C73" s="275"/>
      <c r="D73" s="275"/>
      <c r="E73" s="275"/>
      <c r="F73" s="275"/>
      <c r="G73" s="275"/>
      <c r="H73" s="275"/>
      <c r="I73" s="275"/>
      <c r="J73" s="275"/>
      <c r="K73" s="269">
        <v>654</v>
      </c>
      <c r="L73" s="282">
        <v>1</v>
      </c>
      <c r="M73" s="282">
        <v>13</v>
      </c>
      <c r="N73" s="315" t="s">
        <v>168</v>
      </c>
      <c r="O73" s="283">
        <v>852</v>
      </c>
      <c r="P73" s="108"/>
      <c r="Q73" s="111"/>
      <c r="R73" s="111"/>
      <c r="S73" s="111"/>
      <c r="T73" s="111"/>
      <c r="U73" s="180"/>
      <c r="V73" s="112"/>
      <c r="W73" s="113"/>
      <c r="X73" s="112"/>
      <c r="Y73" s="113"/>
      <c r="Z73" s="112"/>
      <c r="AA73" s="412"/>
    </row>
    <row r="74" spans="1:27" ht="21" customHeight="1">
      <c r="A74" s="136"/>
      <c r="B74" s="221" t="s">
        <v>186</v>
      </c>
      <c r="C74" s="275"/>
      <c r="D74" s="275"/>
      <c r="E74" s="275"/>
      <c r="F74" s="275"/>
      <c r="G74" s="275"/>
      <c r="H74" s="275"/>
      <c r="I74" s="275"/>
      <c r="J74" s="275"/>
      <c r="K74" s="269"/>
      <c r="L74" s="281">
        <v>2</v>
      </c>
      <c r="M74" s="281"/>
      <c r="N74" s="315"/>
      <c r="O74" s="283"/>
      <c r="P74" s="108"/>
      <c r="Q74" s="111"/>
      <c r="R74" s="111"/>
      <c r="S74" s="111"/>
      <c r="T74" s="111"/>
      <c r="U74" s="167">
        <f>U75</f>
        <v>156000</v>
      </c>
      <c r="V74" s="113"/>
      <c r="W74" s="113"/>
      <c r="X74" s="113">
        <f>X75</f>
        <v>156000</v>
      </c>
      <c r="Y74" s="113"/>
      <c r="Z74" s="112">
        <f>Z75</f>
        <v>156000</v>
      </c>
      <c r="AA74" s="413"/>
    </row>
    <row r="75" spans="1:27" ht="18" customHeight="1">
      <c r="A75" s="136"/>
      <c r="B75" s="223" t="s">
        <v>87</v>
      </c>
      <c r="C75" s="275"/>
      <c r="D75" s="275"/>
      <c r="E75" s="275"/>
      <c r="F75" s="275"/>
      <c r="G75" s="275"/>
      <c r="H75" s="275"/>
      <c r="I75" s="275"/>
      <c r="J75" s="275"/>
      <c r="K75" s="269"/>
      <c r="L75" s="282">
        <v>2</v>
      </c>
      <c r="M75" s="282">
        <v>3</v>
      </c>
      <c r="N75" s="315"/>
      <c r="O75" s="283"/>
      <c r="P75" s="108"/>
      <c r="Q75" s="111"/>
      <c r="R75" s="111"/>
      <c r="S75" s="111"/>
      <c r="T75" s="111"/>
      <c r="U75" s="167">
        <f>U76</f>
        <v>156000</v>
      </c>
      <c r="V75" s="113"/>
      <c r="W75" s="113"/>
      <c r="X75" s="113">
        <f>X76</f>
        <v>156000</v>
      </c>
      <c r="Y75" s="113"/>
      <c r="Z75" s="112">
        <f>Z76</f>
        <v>156000</v>
      </c>
      <c r="AA75" s="413"/>
    </row>
    <row r="76" spans="1:27" ht="35.25" customHeight="1">
      <c r="A76" s="136"/>
      <c r="B76" s="273" t="s">
        <v>294</v>
      </c>
      <c r="C76" s="275"/>
      <c r="D76" s="275"/>
      <c r="E76" s="275"/>
      <c r="F76" s="275"/>
      <c r="G76" s="275"/>
      <c r="H76" s="275"/>
      <c r="I76" s="275"/>
      <c r="J76" s="275"/>
      <c r="K76" s="269"/>
      <c r="L76" s="282">
        <v>2</v>
      </c>
      <c r="M76" s="282">
        <v>3</v>
      </c>
      <c r="N76" s="219" t="s">
        <v>170</v>
      </c>
      <c r="O76" s="283"/>
      <c r="P76" s="108"/>
      <c r="Q76" s="111"/>
      <c r="R76" s="111"/>
      <c r="S76" s="111"/>
      <c r="T76" s="111"/>
      <c r="U76" s="167">
        <f>U77</f>
        <v>156000</v>
      </c>
      <c r="V76" s="113"/>
      <c r="W76" s="113"/>
      <c r="X76" s="113">
        <f>X77</f>
        <v>156000</v>
      </c>
      <c r="Y76" s="113"/>
      <c r="Z76" s="112">
        <f>Z77</f>
        <v>156000</v>
      </c>
      <c r="AA76" s="413"/>
    </row>
    <row r="77" spans="1:27" ht="103.5" customHeight="1">
      <c r="A77" s="136"/>
      <c r="B77" s="223" t="s">
        <v>316</v>
      </c>
      <c r="C77" s="280"/>
      <c r="D77" s="280"/>
      <c r="E77" s="280"/>
      <c r="F77" s="280"/>
      <c r="G77" s="280"/>
      <c r="H77" s="280"/>
      <c r="I77" s="280"/>
      <c r="J77" s="280"/>
      <c r="K77" s="269">
        <v>654</v>
      </c>
      <c r="L77" s="282">
        <v>2</v>
      </c>
      <c r="M77" s="282">
        <v>3</v>
      </c>
      <c r="N77" s="219" t="s">
        <v>188</v>
      </c>
      <c r="O77" s="269"/>
      <c r="P77" s="101"/>
      <c r="Q77" s="104"/>
      <c r="R77" s="104"/>
      <c r="S77" s="104"/>
      <c r="T77" s="104"/>
      <c r="U77" s="799">
        <f>U78</f>
        <v>156000</v>
      </c>
      <c r="V77" s="478">
        <f>V80+V82</f>
        <v>48200</v>
      </c>
      <c r="W77" s="113">
        <f>W78</f>
        <v>156000</v>
      </c>
      <c r="X77" s="478">
        <f>X78</f>
        <v>156000</v>
      </c>
      <c r="Y77" s="478">
        <f>Y78</f>
        <v>156000</v>
      </c>
      <c r="Z77" s="112">
        <f>Z78</f>
        <v>156000</v>
      </c>
      <c r="AA77" s="414">
        <f>AA78</f>
        <v>156000</v>
      </c>
    </row>
    <row r="78" spans="1:27" ht="47.25" customHeight="1">
      <c r="A78" s="136"/>
      <c r="B78" s="223" t="s">
        <v>172</v>
      </c>
      <c r="C78" s="275"/>
      <c r="D78" s="275"/>
      <c r="E78" s="275"/>
      <c r="F78" s="275"/>
      <c r="G78" s="275"/>
      <c r="H78" s="275"/>
      <c r="I78" s="275"/>
      <c r="J78" s="275"/>
      <c r="K78" s="269">
        <v>654</v>
      </c>
      <c r="L78" s="282">
        <v>2</v>
      </c>
      <c r="M78" s="282">
        <v>3</v>
      </c>
      <c r="N78" s="219" t="s">
        <v>188</v>
      </c>
      <c r="O78" s="283">
        <v>100</v>
      </c>
      <c r="P78" s="108"/>
      <c r="Q78" s="111"/>
      <c r="R78" s="111"/>
      <c r="S78" s="111"/>
      <c r="T78" s="111"/>
      <c r="U78" s="180">
        <f>U79</f>
        <v>156000</v>
      </c>
      <c r="V78" s="112">
        <v>161900</v>
      </c>
      <c r="W78" s="113">
        <f>W81</f>
        <v>156000</v>
      </c>
      <c r="X78" s="112">
        <f>X79</f>
        <v>156000</v>
      </c>
      <c r="Y78" s="112">
        <f>Y81</f>
        <v>156000</v>
      </c>
      <c r="Z78" s="112">
        <f>Z79</f>
        <v>156000</v>
      </c>
      <c r="AA78" s="415">
        <f>AA81</f>
        <v>156000</v>
      </c>
    </row>
    <row r="79" spans="1:43" s="146" customFormat="1" ht="27" customHeight="1">
      <c r="A79" s="136"/>
      <c r="B79" s="222" t="s">
        <v>173</v>
      </c>
      <c r="C79" s="280"/>
      <c r="D79" s="280"/>
      <c r="E79" s="280"/>
      <c r="F79" s="280"/>
      <c r="G79" s="280"/>
      <c r="H79" s="280"/>
      <c r="I79" s="280"/>
      <c r="J79" s="280"/>
      <c r="K79" s="269">
        <v>654</v>
      </c>
      <c r="L79" s="282">
        <v>2</v>
      </c>
      <c r="M79" s="282">
        <v>3</v>
      </c>
      <c r="N79" s="219" t="s">
        <v>188</v>
      </c>
      <c r="O79" s="283">
        <v>120</v>
      </c>
      <c r="P79" s="108"/>
      <c r="Q79" s="111"/>
      <c r="R79" s="111"/>
      <c r="S79" s="111"/>
      <c r="T79" s="111"/>
      <c r="U79" s="180">
        <v>156000</v>
      </c>
      <c r="V79" s="112">
        <v>161900</v>
      </c>
      <c r="W79" s="113">
        <f>W81</f>
        <v>156000</v>
      </c>
      <c r="X79" s="112">
        <v>156000</v>
      </c>
      <c r="Y79" s="112"/>
      <c r="Z79" s="112">
        <v>156000</v>
      </c>
      <c r="AA79" s="415">
        <f>AA81</f>
        <v>156000</v>
      </c>
      <c r="AB79" s="461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461"/>
      <c r="AQ79" s="730" t="s">
        <v>315</v>
      </c>
    </row>
    <row r="80" spans="1:27" ht="9" customHeight="1" hidden="1">
      <c r="A80" s="136"/>
      <c r="B80" s="273"/>
      <c r="C80" s="275"/>
      <c r="D80" s="275"/>
      <c r="E80" s="275"/>
      <c r="F80" s="275"/>
      <c r="G80" s="275"/>
      <c r="H80" s="275"/>
      <c r="I80" s="275"/>
      <c r="J80" s="275"/>
      <c r="K80" s="269"/>
      <c r="L80" s="282"/>
      <c r="M80" s="282"/>
      <c r="N80" s="219" t="s">
        <v>188</v>
      </c>
      <c r="O80" s="283"/>
      <c r="P80" s="108"/>
      <c r="Q80" s="111"/>
      <c r="R80" s="111"/>
      <c r="S80" s="111"/>
      <c r="T80" s="111"/>
      <c r="U80" s="180"/>
      <c r="V80" s="112"/>
      <c r="W80" s="113"/>
      <c r="X80" s="112"/>
      <c r="Y80" s="112"/>
      <c r="Z80" s="112"/>
      <c r="AA80" s="415"/>
    </row>
    <row r="81" spans="1:27" ht="15" customHeight="1" hidden="1">
      <c r="A81" s="136"/>
      <c r="B81" s="273" t="s">
        <v>132</v>
      </c>
      <c r="C81" s="275"/>
      <c r="D81" s="275"/>
      <c r="E81" s="275"/>
      <c r="F81" s="275"/>
      <c r="G81" s="275"/>
      <c r="H81" s="275"/>
      <c r="I81" s="275"/>
      <c r="J81" s="275"/>
      <c r="K81" s="269">
        <v>654</v>
      </c>
      <c r="L81" s="282">
        <v>2</v>
      </c>
      <c r="M81" s="282">
        <v>3</v>
      </c>
      <c r="N81" s="219" t="s">
        <v>188</v>
      </c>
      <c r="O81" s="283">
        <v>121</v>
      </c>
      <c r="P81" s="108"/>
      <c r="Q81" s="111"/>
      <c r="R81" s="111"/>
      <c r="S81" s="111"/>
      <c r="T81" s="111"/>
      <c r="U81" s="180">
        <v>156000</v>
      </c>
      <c r="V81" s="112">
        <v>48200</v>
      </c>
      <c r="W81" s="113">
        <f>U81</f>
        <v>156000</v>
      </c>
      <c r="X81" s="112">
        <v>156000</v>
      </c>
      <c r="Y81" s="112">
        <f>X81</f>
        <v>156000</v>
      </c>
      <c r="Z81" s="112">
        <v>156000</v>
      </c>
      <c r="AA81" s="415">
        <f>Z81</f>
        <v>156000</v>
      </c>
    </row>
    <row r="82" spans="1:27" ht="18.75" customHeight="1" hidden="1">
      <c r="A82" s="136"/>
      <c r="B82" s="273" t="s">
        <v>134</v>
      </c>
      <c r="C82" s="275"/>
      <c r="D82" s="275"/>
      <c r="E82" s="275"/>
      <c r="F82" s="275"/>
      <c r="G82" s="275"/>
      <c r="H82" s="275"/>
      <c r="I82" s="275"/>
      <c r="J82" s="275"/>
      <c r="K82" s="269">
        <v>654</v>
      </c>
      <c r="L82" s="282">
        <v>2</v>
      </c>
      <c r="M82" s="282">
        <v>3</v>
      </c>
      <c r="N82" s="219">
        <v>13600</v>
      </c>
      <c r="O82" s="283">
        <v>244</v>
      </c>
      <c r="P82" s="108"/>
      <c r="Q82" s="111"/>
      <c r="R82" s="111"/>
      <c r="S82" s="111"/>
      <c r="T82" s="111"/>
      <c r="U82" s="180">
        <v>0</v>
      </c>
      <c r="V82" s="112">
        <v>48200</v>
      </c>
      <c r="W82" s="113">
        <f>U82</f>
        <v>0</v>
      </c>
      <c r="X82" s="112">
        <v>0</v>
      </c>
      <c r="Y82" s="112">
        <v>0</v>
      </c>
      <c r="Z82" s="112">
        <v>0</v>
      </c>
      <c r="AA82" s="415">
        <v>0</v>
      </c>
    </row>
    <row r="83" spans="1:27" ht="0.75" customHeight="1" hidden="1">
      <c r="A83" s="136"/>
      <c r="B83" s="273"/>
      <c r="C83" s="275"/>
      <c r="D83" s="275"/>
      <c r="E83" s="275"/>
      <c r="F83" s="275"/>
      <c r="G83" s="275"/>
      <c r="H83" s="275"/>
      <c r="I83" s="275"/>
      <c r="J83" s="275"/>
      <c r="K83" s="269"/>
      <c r="L83" s="282"/>
      <c r="M83" s="282"/>
      <c r="N83" s="219"/>
      <c r="O83" s="283"/>
      <c r="P83" s="108"/>
      <c r="Q83" s="111"/>
      <c r="R83" s="111"/>
      <c r="S83" s="111"/>
      <c r="T83" s="111"/>
      <c r="U83" s="180"/>
      <c r="V83" s="112"/>
      <c r="W83" s="113"/>
      <c r="X83" s="112"/>
      <c r="Y83" s="112"/>
      <c r="Z83" s="112"/>
      <c r="AA83" s="415"/>
    </row>
    <row r="84" spans="1:27" ht="12.75">
      <c r="A84" s="136"/>
      <c r="B84" s="279" t="s">
        <v>75</v>
      </c>
      <c r="C84" s="280"/>
      <c r="D84" s="280"/>
      <c r="E84" s="280"/>
      <c r="F84" s="280"/>
      <c r="G84" s="280"/>
      <c r="H84" s="280"/>
      <c r="I84" s="280"/>
      <c r="J84" s="280"/>
      <c r="K84" s="269">
        <v>654</v>
      </c>
      <c r="L84" s="281">
        <v>3</v>
      </c>
      <c r="M84" s="281"/>
      <c r="N84" s="220"/>
      <c r="O84" s="269"/>
      <c r="P84" s="101"/>
      <c r="Q84" s="104">
        <v>30000</v>
      </c>
      <c r="R84" s="104">
        <v>486000</v>
      </c>
      <c r="S84" s="104">
        <v>105000</v>
      </c>
      <c r="T84" s="104">
        <v>498000</v>
      </c>
      <c r="U84" s="252">
        <f>U85+U90+U105</f>
        <v>125443</v>
      </c>
      <c r="V84" s="105">
        <f>V85+V90</f>
        <v>10500</v>
      </c>
      <c r="W84" s="117">
        <f>W85+W90+W105</f>
        <v>13300</v>
      </c>
      <c r="X84" s="105">
        <f>X85+X90+X105</f>
        <v>78729</v>
      </c>
      <c r="Y84" s="105">
        <f>Y85+Y90</f>
        <v>13300</v>
      </c>
      <c r="Z84" s="105">
        <f>Z85+Z90+Z105</f>
        <v>48729</v>
      </c>
      <c r="AA84" s="410">
        <f>AA85+AA90</f>
        <v>13300</v>
      </c>
    </row>
    <row r="85" spans="1:28" ht="12.75">
      <c r="A85" s="136"/>
      <c r="B85" s="223" t="s">
        <v>128</v>
      </c>
      <c r="C85" s="275"/>
      <c r="D85" s="275"/>
      <c r="E85" s="275"/>
      <c r="F85" s="275"/>
      <c r="G85" s="275"/>
      <c r="H85" s="275"/>
      <c r="I85" s="275"/>
      <c r="J85" s="275"/>
      <c r="K85" s="269">
        <v>654</v>
      </c>
      <c r="L85" s="282">
        <v>3</v>
      </c>
      <c r="M85" s="282">
        <v>4</v>
      </c>
      <c r="N85" s="219"/>
      <c r="O85" s="283"/>
      <c r="P85" s="108"/>
      <c r="Q85" s="111">
        <v>30000</v>
      </c>
      <c r="R85" s="111">
        <v>486000</v>
      </c>
      <c r="S85" s="111">
        <v>105000</v>
      </c>
      <c r="T85" s="111">
        <v>498000</v>
      </c>
      <c r="U85" s="180">
        <f aca="true" t="shared" si="1" ref="U85:AA86">U86</f>
        <v>13300</v>
      </c>
      <c r="V85" s="112">
        <f t="shared" si="1"/>
        <v>10500</v>
      </c>
      <c r="W85" s="113">
        <f t="shared" si="1"/>
        <v>13300</v>
      </c>
      <c r="X85" s="112">
        <f t="shared" si="1"/>
        <v>13300</v>
      </c>
      <c r="Y85" s="112">
        <f t="shared" si="1"/>
        <v>13300</v>
      </c>
      <c r="Z85" s="112">
        <f t="shared" si="1"/>
        <v>13300</v>
      </c>
      <c r="AA85" s="411">
        <f t="shared" si="1"/>
        <v>13300</v>
      </c>
      <c r="AB85" s="106"/>
    </row>
    <row r="86" spans="1:28" ht="42" customHeight="1">
      <c r="A86" s="136"/>
      <c r="B86" s="273" t="s">
        <v>294</v>
      </c>
      <c r="C86" s="275"/>
      <c r="D86" s="275"/>
      <c r="E86" s="275"/>
      <c r="F86" s="275"/>
      <c r="G86" s="275"/>
      <c r="H86" s="275"/>
      <c r="I86" s="275"/>
      <c r="J86" s="275"/>
      <c r="K86" s="269">
        <v>654</v>
      </c>
      <c r="L86" s="282">
        <v>3</v>
      </c>
      <c r="M86" s="282">
        <v>4</v>
      </c>
      <c r="N86" s="219" t="s">
        <v>170</v>
      </c>
      <c r="O86" s="283"/>
      <c r="P86" s="108"/>
      <c r="Q86" s="111">
        <v>30000</v>
      </c>
      <c r="R86" s="111">
        <v>486000</v>
      </c>
      <c r="S86" s="111">
        <v>105000</v>
      </c>
      <c r="T86" s="111">
        <v>498000</v>
      </c>
      <c r="U86" s="180">
        <f t="shared" si="1"/>
        <v>13300</v>
      </c>
      <c r="V86" s="112">
        <f t="shared" si="1"/>
        <v>10500</v>
      </c>
      <c r="W86" s="113">
        <f t="shared" si="1"/>
        <v>13300</v>
      </c>
      <c r="X86" s="112">
        <f t="shared" si="1"/>
        <v>13300</v>
      </c>
      <c r="Y86" s="112">
        <f t="shared" si="1"/>
        <v>13300</v>
      </c>
      <c r="Z86" s="112">
        <f t="shared" si="1"/>
        <v>13300</v>
      </c>
      <c r="AA86" s="411">
        <f t="shared" si="1"/>
        <v>13300</v>
      </c>
      <c r="AB86" s="106"/>
    </row>
    <row r="87" spans="1:27" ht="192" customHeight="1">
      <c r="A87" s="136"/>
      <c r="B87" s="713" t="s">
        <v>317</v>
      </c>
      <c r="C87" s="275"/>
      <c r="D87" s="275"/>
      <c r="E87" s="275"/>
      <c r="F87" s="275"/>
      <c r="G87" s="275"/>
      <c r="H87" s="275"/>
      <c r="I87" s="275"/>
      <c r="J87" s="275"/>
      <c r="K87" s="269">
        <v>654</v>
      </c>
      <c r="L87" s="282">
        <v>3</v>
      </c>
      <c r="M87" s="282">
        <v>4</v>
      </c>
      <c r="N87" s="219" t="s">
        <v>318</v>
      </c>
      <c r="O87" s="283"/>
      <c r="P87" s="108"/>
      <c r="Q87" s="111">
        <v>30000</v>
      </c>
      <c r="R87" s="111">
        <v>486000</v>
      </c>
      <c r="S87" s="111">
        <v>105000</v>
      </c>
      <c r="T87" s="111">
        <v>498000</v>
      </c>
      <c r="U87" s="180">
        <f>U88</f>
        <v>13300</v>
      </c>
      <c r="V87" s="112">
        <v>10500</v>
      </c>
      <c r="W87" s="113">
        <f>U87</f>
        <v>13300</v>
      </c>
      <c r="X87" s="112">
        <f>X88</f>
        <v>13300</v>
      </c>
      <c r="Y87" s="112">
        <f>X87</f>
        <v>13300</v>
      </c>
      <c r="Z87" s="112">
        <f>Z88</f>
        <v>13300</v>
      </c>
      <c r="AA87" s="411">
        <f>Z87</f>
        <v>13300</v>
      </c>
    </row>
    <row r="88" spans="1:43" s="146" customFormat="1" ht="30" customHeight="1">
      <c r="A88" s="136"/>
      <c r="B88" s="273" t="s">
        <v>175</v>
      </c>
      <c r="C88" s="310"/>
      <c r="D88" s="275"/>
      <c r="E88" s="275"/>
      <c r="F88" s="275"/>
      <c r="G88" s="275"/>
      <c r="H88" s="275"/>
      <c r="I88" s="275"/>
      <c r="J88" s="316"/>
      <c r="K88" s="269"/>
      <c r="L88" s="282">
        <v>3</v>
      </c>
      <c r="M88" s="282">
        <v>4</v>
      </c>
      <c r="N88" s="219" t="s">
        <v>318</v>
      </c>
      <c r="O88" s="283">
        <v>200</v>
      </c>
      <c r="P88" s="108"/>
      <c r="Q88" s="111">
        <v>30000</v>
      </c>
      <c r="R88" s="111">
        <v>486000</v>
      </c>
      <c r="S88" s="111">
        <v>105000</v>
      </c>
      <c r="T88" s="111">
        <v>498000</v>
      </c>
      <c r="U88" s="180">
        <f>U89</f>
        <v>13300</v>
      </c>
      <c r="V88" s="112">
        <v>10500</v>
      </c>
      <c r="W88" s="113">
        <f>U88</f>
        <v>13300</v>
      </c>
      <c r="X88" s="112">
        <f>X89</f>
        <v>13300</v>
      </c>
      <c r="Y88" s="112">
        <f>X88</f>
        <v>13300</v>
      </c>
      <c r="Z88" s="112">
        <f>Z89</f>
        <v>13300</v>
      </c>
      <c r="AA88" s="411"/>
      <c r="AB88" s="461"/>
      <c r="AC88" s="461"/>
      <c r="AD88" s="461"/>
      <c r="AE88" s="461"/>
      <c r="AF88" s="461"/>
      <c r="AG88" s="461"/>
      <c r="AH88" s="461"/>
      <c r="AI88" s="461"/>
      <c r="AJ88" s="461"/>
      <c r="AK88" s="461"/>
      <c r="AL88" s="461"/>
      <c r="AM88" s="461"/>
      <c r="AN88" s="461"/>
      <c r="AO88" s="461"/>
      <c r="AP88" s="461"/>
      <c r="AQ88" s="731" t="s">
        <v>314</v>
      </c>
    </row>
    <row r="89" spans="1:27" ht="30.75" customHeight="1">
      <c r="A89" s="136"/>
      <c r="B89" s="222" t="s">
        <v>176</v>
      </c>
      <c r="C89" s="310"/>
      <c r="D89" s="275"/>
      <c r="E89" s="275"/>
      <c r="F89" s="275"/>
      <c r="G89" s="275"/>
      <c r="H89" s="275"/>
      <c r="I89" s="275"/>
      <c r="J89" s="316"/>
      <c r="K89" s="269"/>
      <c r="L89" s="282">
        <v>3</v>
      </c>
      <c r="M89" s="282">
        <v>4</v>
      </c>
      <c r="N89" s="219" t="s">
        <v>318</v>
      </c>
      <c r="O89" s="283">
        <v>240</v>
      </c>
      <c r="P89" s="108"/>
      <c r="Q89" s="111">
        <v>30000</v>
      </c>
      <c r="R89" s="111">
        <v>486000</v>
      </c>
      <c r="S89" s="111">
        <v>105000</v>
      </c>
      <c r="T89" s="111">
        <v>498000</v>
      </c>
      <c r="U89" s="180">
        <v>13300</v>
      </c>
      <c r="V89" s="112">
        <v>10500</v>
      </c>
      <c r="W89" s="113">
        <f>U89</f>
        <v>13300</v>
      </c>
      <c r="X89" s="112">
        <v>13300</v>
      </c>
      <c r="Y89" s="112">
        <f>X89</f>
        <v>13300</v>
      </c>
      <c r="Z89" s="112">
        <v>13300</v>
      </c>
      <c r="AA89" s="411"/>
    </row>
    <row r="90" spans="1:27" ht="34.5" customHeight="1">
      <c r="A90" s="136"/>
      <c r="B90" s="277" t="s">
        <v>136</v>
      </c>
      <c r="C90" s="268"/>
      <c r="D90" s="889"/>
      <c r="E90" s="889"/>
      <c r="F90" s="889"/>
      <c r="G90" s="889"/>
      <c r="H90" s="889"/>
      <c r="I90" s="889"/>
      <c r="J90" s="890"/>
      <c r="K90" s="269">
        <v>654</v>
      </c>
      <c r="L90" s="270">
        <v>3</v>
      </c>
      <c r="M90" s="270">
        <v>9</v>
      </c>
      <c r="N90" s="271"/>
      <c r="O90" s="272"/>
      <c r="P90" s="108"/>
      <c r="Q90" s="111"/>
      <c r="R90" s="111"/>
      <c r="S90" s="111"/>
      <c r="T90" s="111"/>
      <c r="U90" s="180">
        <f>U91+U97+U99</f>
        <v>100000</v>
      </c>
      <c r="V90" s="112">
        <f>V99</f>
        <v>0</v>
      </c>
      <c r="W90" s="113"/>
      <c r="X90" s="112">
        <f>X91+X97+X99</f>
        <v>60000</v>
      </c>
      <c r="Y90" s="113"/>
      <c r="Z90" s="112">
        <f>Z91+Z97+Z99</f>
        <v>30000</v>
      </c>
      <c r="AA90" s="408"/>
    </row>
    <row r="91" spans="1:27" ht="34.5" customHeight="1">
      <c r="A91" s="136"/>
      <c r="B91" s="306" t="s">
        <v>319</v>
      </c>
      <c r="C91" s="317"/>
      <c r="D91" s="318"/>
      <c r="E91" s="318"/>
      <c r="F91" s="318"/>
      <c r="G91" s="318"/>
      <c r="H91" s="318"/>
      <c r="I91" s="318"/>
      <c r="J91" s="318"/>
      <c r="K91" s="319"/>
      <c r="L91" s="270">
        <v>3</v>
      </c>
      <c r="M91" s="270">
        <v>9</v>
      </c>
      <c r="N91" s="320" t="s">
        <v>189</v>
      </c>
      <c r="O91" s="283"/>
      <c r="P91" s="108"/>
      <c r="Q91" s="111"/>
      <c r="R91" s="111"/>
      <c r="S91" s="111"/>
      <c r="T91" s="111"/>
      <c r="U91" s="180">
        <f>U92</f>
        <v>100000</v>
      </c>
      <c r="V91" s="112">
        <v>60000</v>
      </c>
      <c r="W91" s="113"/>
      <c r="X91" s="112">
        <f>X92</f>
        <v>60000</v>
      </c>
      <c r="Y91" s="113"/>
      <c r="Z91" s="112">
        <f>Z92</f>
        <v>30000</v>
      </c>
      <c r="AA91" s="408"/>
    </row>
    <row r="92" spans="1:27" ht="51" customHeight="1">
      <c r="A92" s="136"/>
      <c r="B92" s="223" t="s">
        <v>320</v>
      </c>
      <c r="C92" s="317"/>
      <c r="D92" s="318"/>
      <c r="E92" s="318"/>
      <c r="F92" s="318"/>
      <c r="G92" s="318"/>
      <c r="H92" s="318"/>
      <c r="I92" s="318"/>
      <c r="J92" s="318"/>
      <c r="K92" s="319"/>
      <c r="L92" s="270">
        <v>3</v>
      </c>
      <c r="M92" s="270">
        <v>9</v>
      </c>
      <c r="N92" s="433" t="s">
        <v>255</v>
      </c>
      <c r="O92" s="283"/>
      <c r="P92" s="108"/>
      <c r="Q92" s="111"/>
      <c r="R92" s="111"/>
      <c r="S92" s="111"/>
      <c r="T92" s="111"/>
      <c r="U92" s="180">
        <f>U93</f>
        <v>100000</v>
      </c>
      <c r="V92" s="112">
        <v>60000</v>
      </c>
      <c r="W92" s="113"/>
      <c r="X92" s="112">
        <f>X93</f>
        <v>60000</v>
      </c>
      <c r="Y92" s="113"/>
      <c r="Z92" s="112">
        <f>Z93</f>
        <v>30000</v>
      </c>
      <c r="AA92" s="408"/>
    </row>
    <row r="93" spans="1:27" ht="34.5" customHeight="1">
      <c r="A93" s="136"/>
      <c r="B93" s="273" t="s">
        <v>175</v>
      </c>
      <c r="C93" s="736"/>
      <c r="D93" s="736"/>
      <c r="E93" s="736"/>
      <c r="F93" s="736"/>
      <c r="G93" s="736"/>
      <c r="H93" s="736"/>
      <c r="I93" s="736"/>
      <c r="J93" s="736"/>
      <c r="K93" s="736"/>
      <c r="L93" s="270">
        <v>3</v>
      </c>
      <c r="M93" s="270">
        <v>9</v>
      </c>
      <c r="N93" s="433" t="s">
        <v>255</v>
      </c>
      <c r="O93" s="283">
        <v>200</v>
      </c>
      <c r="P93" s="108"/>
      <c r="Q93" s="111"/>
      <c r="R93" s="111"/>
      <c r="S93" s="111"/>
      <c r="T93" s="111"/>
      <c r="U93" s="180">
        <f>U94</f>
        <v>100000</v>
      </c>
      <c r="V93" s="112">
        <v>60000</v>
      </c>
      <c r="W93" s="113"/>
      <c r="X93" s="112">
        <f>X94</f>
        <v>60000</v>
      </c>
      <c r="Y93" s="113"/>
      <c r="Z93" s="112">
        <f>Z94</f>
        <v>30000</v>
      </c>
      <c r="AA93" s="408"/>
    </row>
    <row r="94" spans="1:27" ht="22.5" customHeight="1">
      <c r="A94" s="136"/>
      <c r="B94" s="222" t="s">
        <v>176</v>
      </c>
      <c r="C94" s="736"/>
      <c r="D94" s="736"/>
      <c r="E94" s="736"/>
      <c r="F94" s="736"/>
      <c r="G94" s="736"/>
      <c r="H94" s="736"/>
      <c r="I94" s="736"/>
      <c r="J94" s="736"/>
      <c r="K94" s="736"/>
      <c r="L94" s="270">
        <v>3</v>
      </c>
      <c r="M94" s="270">
        <v>9</v>
      </c>
      <c r="N94" s="433" t="s">
        <v>255</v>
      </c>
      <c r="O94" s="283">
        <v>240</v>
      </c>
      <c r="P94" s="108"/>
      <c r="Q94" s="111"/>
      <c r="R94" s="111"/>
      <c r="S94" s="111"/>
      <c r="T94" s="111"/>
      <c r="U94" s="180">
        <v>100000</v>
      </c>
      <c r="V94" s="112">
        <v>60000</v>
      </c>
      <c r="W94" s="113"/>
      <c r="X94" s="112">
        <v>60000</v>
      </c>
      <c r="Y94" s="113"/>
      <c r="Z94" s="112">
        <v>30000</v>
      </c>
      <c r="AA94" s="408"/>
    </row>
    <row r="95" spans="1:27" ht="27.75" customHeight="1" hidden="1">
      <c r="A95" s="136"/>
      <c r="B95" s="479" t="s">
        <v>256</v>
      </c>
      <c r="C95" s="736"/>
      <c r="D95" s="736"/>
      <c r="E95" s="736"/>
      <c r="F95" s="736"/>
      <c r="G95" s="736"/>
      <c r="H95" s="736"/>
      <c r="I95" s="736"/>
      <c r="J95" s="736"/>
      <c r="K95" s="736"/>
      <c r="L95" s="270">
        <v>3</v>
      </c>
      <c r="M95" s="270">
        <v>9</v>
      </c>
      <c r="N95" s="320" t="s">
        <v>190</v>
      </c>
      <c r="O95" s="278"/>
      <c r="P95" s="108"/>
      <c r="Q95" s="111"/>
      <c r="R95" s="111"/>
      <c r="S95" s="111"/>
      <c r="T95" s="111"/>
      <c r="U95" s="180">
        <f>U96+U99</f>
        <v>0</v>
      </c>
      <c r="V95" s="112"/>
      <c r="W95" s="113"/>
      <c r="X95" s="112"/>
      <c r="Y95" s="113"/>
      <c r="Z95" s="112"/>
      <c r="AA95" s="408"/>
    </row>
    <row r="96" spans="1:27" ht="91.5" customHeight="1" hidden="1">
      <c r="A96" s="136"/>
      <c r="B96" s="306" t="s">
        <v>257</v>
      </c>
      <c r="C96" s="736"/>
      <c r="D96" s="736"/>
      <c r="E96" s="736"/>
      <c r="F96" s="736"/>
      <c r="G96" s="736"/>
      <c r="H96" s="736"/>
      <c r="I96" s="736"/>
      <c r="J96" s="736"/>
      <c r="K96" s="736"/>
      <c r="L96" s="270">
        <v>3</v>
      </c>
      <c r="M96" s="270">
        <v>9</v>
      </c>
      <c r="N96" s="434" t="s">
        <v>248</v>
      </c>
      <c r="O96" s="278"/>
      <c r="P96" s="108"/>
      <c r="Q96" s="111"/>
      <c r="R96" s="111"/>
      <c r="S96" s="111"/>
      <c r="T96" s="111"/>
      <c r="U96" s="180">
        <f>U97</f>
        <v>0</v>
      </c>
      <c r="V96" s="112"/>
      <c r="W96" s="113"/>
      <c r="X96" s="112"/>
      <c r="Y96" s="113"/>
      <c r="Z96" s="112"/>
      <c r="AA96" s="408"/>
    </row>
    <row r="97" spans="1:27" ht="27" customHeight="1" hidden="1">
      <c r="A97" s="136"/>
      <c r="B97" s="223" t="s">
        <v>175</v>
      </c>
      <c r="C97" s="736"/>
      <c r="D97" s="736"/>
      <c r="E97" s="736"/>
      <c r="F97" s="736"/>
      <c r="G97" s="736"/>
      <c r="H97" s="736"/>
      <c r="I97" s="736"/>
      <c r="J97" s="736"/>
      <c r="K97" s="736"/>
      <c r="L97" s="270">
        <v>3</v>
      </c>
      <c r="M97" s="270">
        <v>9</v>
      </c>
      <c r="N97" s="434" t="s">
        <v>248</v>
      </c>
      <c r="O97" s="278">
        <v>200</v>
      </c>
      <c r="P97" s="108"/>
      <c r="Q97" s="111"/>
      <c r="R97" s="111"/>
      <c r="S97" s="111"/>
      <c r="T97" s="111"/>
      <c r="U97" s="180"/>
      <c r="V97" s="112"/>
      <c r="W97" s="113"/>
      <c r="X97" s="112"/>
      <c r="Y97" s="113"/>
      <c r="Z97" s="112"/>
      <c r="AA97" s="408"/>
    </row>
    <row r="98" spans="1:27" ht="27" customHeight="1" hidden="1">
      <c r="A98" s="136"/>
      <c r="B98" s="222" t="s">
        <v>176</v>
      </c>
      <c r="C98" s="736"/>
      <c r="D98" s="736"/>
      <c r="E98" s="736"/>
      <c r="F98" s="736"/>
      <c r="G98" s="736"/>
      <c r="H98" s="736"/>
      <c r="I98" s="736"/>
      <c r="J98" s="736"/>
      <c r="K98" s="736"/>
      <c r="L98" s="270">
        <v>3</v>
      </c>
      <c r="M98" s="270">
        <v>9</v>
      </c>
      <c r="N98" s="434" t="s">
        <v>248</v>
      </c>
      <c r="O98" s="278">
        <v>240</v>
      </c>
      <c r="P98" s="108"/>
      <c r="Q98" s="111"/>
      <c r="R98" s="111"/>
      <c r="S98" s="111"/>
      <c r="T98" s="111"/>
      <c r="U98" s="180"/>
      <c r="V98" s="112"/>
      <c r="W98" s="113"/>
      <c r="X98" s="112"/>
      <c r="Y98" s="113"/>
      <c r="Z98" s="112"/>
      <c r="AA98" s="408"/>
    </row>
    <row r="99" spans="1:27" ht="72" customHeight="1" hidden="1">
      <c r="A99" s="136"/>
      <c r="B99" s="224" t="s">
        <v>258</v>
      </c>
      <c r="C99" s="268"/>
      <c r="D99" s="889"/>
      <c r="E99" s="889"/>
      <c r="F99" s="889"/>
      <c r="G99" s="889"/>
      <c r="H99" s="889"/>
      <c r="I99" s="889"/>
      <c r="J99" s="890"/>
      <c r="K99" s="269">
        <v>654</v>
      </c>
      <c r="L99" s="270">
        <v>3</v>
      </c>
      <c r="M99" s="270">
        <v>9</v>
      </c>
      <c r="N99" s="320" t="s">
        <v>191</v>
      </c>
      <c r="O99" s="272"/>
      <c r="P99" s="108"/>
      <c r="Q99" s="111"/>
      <c r="R99" s="111"/>
      <c r="S99" s="111"/>
      <c r="T99" s="111"/>
      <c r="U99" s="180">
        <f>U100</f>
        <v>0</v>
      </c>
      <c r="V99" s="112"/>
      <c r="W99" s="113"/>
      <c r="X99" s="112"/>
      <c r="Y99" s="113"/>
      <c r="Z99" s="112"/>
      <c r="AA99" s="408"/>
    </row>
    <row r="100" spans="1:27" ht="34.5" customHeight="1" hidden="1">
      <c r="A100" s="136"/>
      <c r="B100" s="223" t="s">
        <v>175</v>
      </c>
      <c r="C100" s="268"/>
      <c r="D100" s="475"/>
      <c r="E100" s="475"/>
      <c r="F100" s="475"/>
      <c r="G100" s="475"/>
      <c r="H100" s="475"/>
      <c r="I100" s="475"/>
      <c r="J100" s="476"/>
      <c r="K100" s="269"/>
      <c r="L100" s="270">
        <v>3</v>
      </c>
      <c r="M100" s="270">
        <v>9</v>
      </c>
      <c r="N100" s="320" t="s">
        <v>191</v>
      </c>
      <c r="O100" s="272">
        <v>200</v>
      </c>
      <c r="P100" s="108"/>
      <c r="Q100" s="111"/>
      <c r="R100" s="111"/>
      <c r="S100" s="111"/>
      <c r="T100" s="111"/>
      <c r="U100" s="180">
        <f>U101</f>
        <v>0</v>
      </c>
      <c r="V100" s="112"/>
      <c r="W100" s="113"/>
      <c r="X100" s="112"/>
      <c r="Y100" s="113"/>
      <c r="Z100" s="112"/>
      <c r="AA100" s="408"/>
    </row>
    <row r="101" spans="1:27" ht="27" customHeight="1" hidden="1">
      <c r="A101" s="136"/>
      <c r="B101" s="222" t="s">
        <v>176</v>
      </c>
      <c r="C101" s="268"/>
      <c r="D101" s="890"/>
      <c r="E101" s="891"/>
      <c r="F101" s="891"/>
      <c r="G101" s="891"/>
      <c r="H101" s="891"/>
      <c r="I101" s="891"/>
      <c r="J101" s="892"/>
      <c r="K101" s="269">
        <v>654</v>
      </c>
      <c r="L101" s="270">
        <v>3</v>
      </c>
      <c r="M101" s="270">
        <v>9</v>
      </c>
      <c r="N101" s="320" t="s">
        <v>191</v>
      </c>
      <c r="O101" s="272">
        <v>240</v>
      </c>
      <c r="P101" s="108"/>
      <c r="Q101" s="111"/>
      <c r="R101" s="111"/>
      <c r="S101" s="111"/>
      <c r="T101" s="111"/>
      <c r="U101" s="180"/>
      <c r="V101" s="112"/>
      <c r="W101" s="113"/>
      <c r="X101" s="112"/>
      <c r="Y101" s="113"/>
      <c r="Z101" s="112"/>
      <c r="AA101" s="408"/>
    </row>
    <row r="102" spans="1:27" ht="0" customHeight="1" hidden="1">
      <c r="A102" s="136"/>
      <c r="B102" s="222"/>
      <c r="C102" s="268"/>
      <c r="D102" s="890"/>
      <c r="E102" s="891"/>
      <c r="F102" s="891"/>
      <c r="G102" s="891"/>
      <c r="H102" s="891"/>
      <c r="I102" s="891"/>
      <c r="J102" s="892"/>
      <c r="K102" s="269"/>
      <c r="L102" s="270"/>
      <c r="M102" s="270"/>
      <c r="N102" s="271"/>
      <c r="O102" s="272"/>
      <c r="P102" s="108"/>
      <c r="Q102" s="111"/>
      <c r="R102" s="111"/>
      <c r="S102" s="111"/>
      <c r="T102" s="111"/>
      <c r="U102" s="180"/>
      <c r="V102" s="112"/>
      <c r="W102" s="113"/>
      <c r="X102" s="112"/>
      <c r="Y102" s="113"/>
      <c r="Z102" s="112"/>
      <c r="AA102" s="408"/>
    </row>
    <row r="103" spans="1:27" s="199" customFormat="1" ht="58.5" customHeight="1" hidden="1">
      <c r="A103" s="198"/>
      <c r="B103" s="224"/>
      <c r="C103" s="268"/>
      <c r="D103" s="889"/>
      <c r="E103" s="889"/>
      <c r="F103" s="889"/>
      <c r="G103" s="889"/>
      <c r="H103" s="889"/>
      <c r="I103" s="889"/>
      <c r="J103" s="890"/>
      <c r="K103" s="269"/>
      <c r="L103" s="270"/>
      <c r="M103" s="270"/>
      <c r="N103" s="271"/>
      <c r="O103" s="272"/>
      <c r="P103" s="108"/>
      <c r="Q103" s="111"/>
      <c r="R103" s="111"/>
      <c r="S103" s="111"/>
      <c r="T103" s="111"/>
      <c r="U103" s="180"/>
      <c r="V103" s="112"/>
      <c r="W103" s="113"/>
      <c r="X103" s="112"/>
      <c r="Y103" s="113"/>
      <c r="Z103" s="112"/>
      <c r="AA103" s="416"/>
    </row>
    <row r="104" spans="1:27" s="199" customFormat="1" ht="70.5" customHeight="1" hidden="1">
      <c r="A104" s="198"/>
      <c r="B104" s="224"/>
      <c r="C104" s="268"/>
      <c r="D104" s="889"/>
      <c r="E104" s="889"/>
      <c r="F104" s="889"/>
      <c r="G104" s="889"/>
      <c r="H104" s="889"/>
      <c r="I104" s="889"/>
      <c r="J104" s="890"/>
      <c r="K104" s="269"/>
      <c r="L104" s="270"/>
      <c r="M104" s="270"/>
      <c r="N104" s="271"/>
      <c r="O104" s="272"/>
      <c r="P104" s="108"/>
      <c r="Q104" s="111"/>
      <c r="R104" s="111"/>
      <c r="S104" s="111"/>
      <c r="T104" s="111"/>
      <c r="U104" s="180"/>
      <c r="V104" s="112"/>
      <c r="W104" s="113"/>
      <c r="X104" s="112"/>
      <c r="Y104" s="113"/>
      <c r="Z104" s="112"/>
      <c r="AA104" s="416"/>
    </row>
    <row r="105" spans="1:27" s="199" customFormat="1" ht="32.25" customHeight="1">
      <c r="A105" s="198"/>
      <c r="B105" s="277" t="s">
        <v>153</v>
      </c>
      <c r="C105" s="275"/>
      <c r="D105" s="275"/>
      <c r="E105" s="275"/>
      <c r="F105" s="275"/>
      <c r="G105" s="275"/>
      <c r="H105" s="275"/>
      <c r="I105" s="275"/>
      <c r="J105" s="275"/>
      <c r="K105" s="283">
        <v>654</v>
      </c>
      <c r="L105" s="276">
        <v>3</v>
      </c>
      <c r="M105" s="276">
        <v>14</v>
      </c>
      <c r="N105" s="271"/>
      <c r="O105" s="272"/>
      <c r="P105" s="108"/>
      <c r="Q105" s="111"/>
      <c r="R105" s="111"/>
      <c r="S105" s="111"/>
      <c r="T105" s="111"/>
      <c r="U105" s="180">
        <f>U108</f>
        <v>12143</v>
      </c>
      <c r="V105" s="112">
        <f>V106</f>
        <v>2386000</v>
      </c>
      <c r="W105" s="113"/>
      <c r="X105" s="112">
        <f>X108</f>
        <v>5429</v>
      </c>
      <c r="Y105" s="112">
        <f>Y108+Y112</f>
        <v>0</v>
      </c>
      <c r="Z105" s="112">
        <f>Z108</f>
        <v>5429</v>
      </c>
      <c r="AA105" s="416"/>
    </row>
    <row r="106" spans="1:27" ht="3.75" customHeight="1" hidden="1">
      <c r="A106" s="136"/>
      <c r="B106" s="277" t="s">
        <v>150</v>
      </c>
      <c r="C106" s="275"/>
      <c r="D106" s="275"/>
      <c r="E106" s="275"/>
      <c r="F106" s="275"/>
      <c r="G106" s="275"/>
      <c r="H106" s="275"/>
      <c r="I106" s="275"/>
      <c r="J106" s="275"/>
      <c r="K106" s="269">
        <v>654</v>
      </c>
      <c r="L106" s="276">
        <v>3</v>
      </c>
      <c r="M106" s="276">
        <v>14</v>
      </c>
      <c r="N106" s="267">
        <v>7951600</v>
      </c>
      <c r="O106" s="278">
        <v>0</v>
      </c>
      <c r="P106" s="108"/>
      <c r="Q106" s="111"/>
      <c r="R106" s="111"/>
      <c r="S106" s="111"/>
      <c r="T106" s="111"/>
      <c r="U106" s="180">
        <f>U107</f>
        <v>0</v>
      </c>
      <c r="V106" s="112">
        <v>2386000</v>
      </c>
      <c r="W106" s="113"/>
      <c r="X106" s="112">
        <f>X107</f>
        <v>0</v>
      </c>
      <c r="Y106" s="113"/>
      <c r="Z106" s="112">
        <f>Z107</f>
        <v>0</v>
      </c>
      <c r="AA106" s="408"/>
    </row>
    <row r="107" spans="1:27" ht="12.75" hidden="1">
      <c r="A107" s="136"/>
      <c r="B107" s="277" t="s">
        <v>141</v>
      </c>
      <c r="C107" s="275"/>
      <c r="D107" s="275"/>
      <c r="E107" s="275"/>
      <c r="F107" s="275"/>
      <c r="G107" s="275"/>
      <c r="H107" s="275"/>
      <c r="I107" s="275"/>
      <c r="J107" s="275"/>
      <c r="K107" s="269">
        <v>654</v>
      </c>
      <c r="L107" s="276">
        <v>3</v>
      </c>
      <c r="M107" s="276">
        <v>14</v>
      </c>
      <c r="N107" s="267">
        <v>7951600</v>
      </c>
      <c r="O107" s="278">
        <v>540</v>
      </c>
      <c r="P107" s="108"/>
      <c r="Q107" s="111"/>
      <c r="R107" s="111"/>
      <c r="S107" s="111"/>
      <c r="T107" s="111"/>
      <c r="U107" s="180">
        <v>0</v>
      </c>
      <c r="V107" s="112">
        <v>2386000</v>
      </c>
      <c r="W107" s="113"/>
      <c r="X107" s="112">
        <v>0</v>
      </c>
      <c r="Y107" s="113"/>
      <c r="Z107" s="112">
        <v>0</v>
      </c>
      <c r="AA107" s="408"/>
    </row>
    <row r="108" spans="1:27" ht="47.25" customHeight="1">
      <c r="A108" s="136"/>
      <c r="B108" s="306" t="s">
        <v>259</v>
      </c>
      <c r="C108" s="275"/>
      <c r="D108" s="275"/>
      <c r="E108" s="275"/>
      <c r="F108" s="275"/>
      <c r="G108" s="275"/>
      <c r="H108" s="275"/>
      <c r="I108" s="275"/>
      <c r="J108" s="275"/>
      <c r="K108" s="283">
        <v>654</v>
      </c>
      <c r="L108" s="276">
        <v>3</v>
      </c>
      <c r="M108" s="276">
        <v>14</v>
      </c>
      <c r="N108" s="307" t="s">
        <v>221</v>
      </c>
      <c r="O108" s="278"/>
      <c r="P108" s="108"/>
      <c r="Q108" s="111"/>
      <c r="R108" s="111"/>
      <c r="S108" s="111"/>
      <c r="T108" s="111"/>
      <c r="U108" s="180">
        <f>U110+U112</f>
        <v>12143</v>
      </c>
      <c r="V108" s="112">
        <v>2386000</v>
      </c>
      <c r="W108" s="113"/>
      <c r="X108" s="112">
        <f>X110+X112</f>
        <v>5429</v>
      </c>
      <c r="Y108" s="113"/>
      <c r="Z108" s="112">
        <f>Z110+Z112</f>
        <v>5429</v>
      </c>
      <c r="AA108" s="408"/>
    </row>
    <row r="109" spans="1:46" ht="117" customHeight="1">
      <c r="A109" s="136"/>
      <c r="B109" s="306" t="s">
        <v>0</v>
      </c>
      <c r="C109" s="275"/>
      <c r="D109" s="275"/>
      <c r="E109" s="275"/>
      <c r="F109" s="275"/>
      <c r="G109" s="275"/>
      <c r="H109" s="275"/>
      <c r="I109" s="275"/>
      <c r="J109" s="275"/>
      <c r="K109" s="269"/>
      <c r="L109" s="276">
        <v>3</v>
      </c>
      <c r="M109" s="276">
        <v>14</v>
      </c>
      <c r="N109" s="434" t="s">
        <v>309</v>
      </c>
      <c r="O109" s="278"/>
      <c r="P109" s="108"/>
      <c r="Q109" s="111"/>
      <c r="R109" s="111"/>
      <c r="S109" s="111"/>
      <c r="T109" s="111"/>
      <c r="U109" s="180">
        <f>U110</f>
        <v>8500</v>
      </c>
      <c r="V109" s="112">
        <v>4545</v>
      </c>
      <c r="W109" s="113"/>
      <c r="X109" s="112">
        <f>X110</f>
        <v>3800</v>
      </c>
      <c r="Y109" s="113"/>
      <c r="Z109" s="112">
        <f>Z110</f>
        <v>3800</v>
      </c>
      <c r="AA109" s="408"/>
      <c r="AQ109" s="737"/>
      <c r="AR109" s="738"/>
      <c r="AS109" s="737"/>
      <c r="AT109" s="738"/>
    </row>
    <row r="110" spans="1:46" ht="29.25" customHeight="1">
      <c r="A110" s="136"/>
      <c r="B110" s="223" t="s">
        <v>175</v>
      </c>
      <c r="C110" s="275"/>
      <c r="D110" s="275"/>
      <c r="E110" s="275"/>
      <c r="F110" s="275"/>
      <c r="G110" s="275"/>
      <c r="H110" s="275"/>
      <c r="I110" s="275"/>
      <c r="J110" s="275"/>
      <c r="K110" s="269"/>
      <c r="L110" s="276">
        <v>3</v>
      </c>
      <c r="M110" s="276">
        <v>14</v>
      </c>
      <c r="N110" s="434" t="s">
        <v>309</v>
      </c>
      <c r="O110" s="278">
        <v>200</v>
      </c>
      <c r="P110" s="108"/>
      <c r="Q110" s="111"/>
      <c r="R110" s="111"/>
      <c r="S110" s="111"/>
      <c r="T110" s="111"/>
      <c r="U110" s="180">
        <f>U111</f>
        <v>8500</v>
      </c>
      <c r="V110" s="112">
        <v>4545</v>
      </c>
      <c r="W110" s="113"/>
      <c r="X110" s="112">
        <f>X111</f>
        <v>3800</v>
      </c>
      <c r="Y110" s="113"/>
      <c r="Z110" s="112">
        <f>Z111</f>
        <v>3800</v>
      </c>
      <c r="AA110" s="408"/>
      <c r="AQ110" s="737"/>
      <c r="AR110" s="738"/>
      <c r="AS110" s="737"/>
      <c r="AT110" s="738"/>
    </row>
    <row r="111" spans="1:46" s="146" customFormat="1" ht="24.75" customHeight="1">
      <c r="A111" s="136"/>
      <c r="B111" s="222" t="s">
        <v>176</v>
      </c>
      <c r="C111" s="275"/>
      <c r="D111" s="275"/>
      <c r="E111" s="275"/>
      <c r="F111" s="275"/>
      <c r="G111" s="275"/>
      <c r="H111" s="275"/>
      <c r="I111" s="275"/>
      <c r="J111" s="275"/>
      <c r="K111" s="269">
        <v>654</v>
      </c>
      <c r="L111" s="276">
        <v>3</v>
      </c>
      <c r="M111" s="276">
        <v>14</v>
      </c>
      <c r="N111" s="434" t="s">
        <v>309</v>
      </c>
      <c r="O111" s="278">
        <v>240</v>
      </c>
      <c r="P111" s="108"/>
      <c r="Q111" s="111"/>
      <c r="R111" s="111"/>
      <c r="S111" s="111"/>
      <c r="T111" s="111"/>
      <c r="U111" s="180">
        <v>8500</v>
      </c>
      <c r="V111" s="112">
        <v>4545</v>
      </c>
      <c r="W111" s="113"/>
      <c r="X111" s="112">
        <v>3800</v>
      </c>
      <c r="Y111" s="113"/>
      <c r="Z111" s="112">
        <v>3800</v>
      </c>
      <c r="AA111" s="408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731" t="s">
        <v>313</v>
      </c>
      <c r="AR111" s="739"/>
      <c r="AS111" s="740"/>
      <c r="AT111" s="739"/>
    </row>
    <row r="112" spans="1:27" ht="86.25" customHeight="1">
      <c r="A112" s="136"/>
      <c r="B112" s="306" t="s">
        <v>260</v>
      </c>
      <c r="C112" s="275"/>
      <c r="D112" s="275"/>
      <c r="E112" s="275"/>
      <c r="F112" s="275"/>
      <c r="G112" s="275"/>
      <c r="H112" s="275"/>
      <c r="I112" s="275"/>
      <c r="J112" s="275"/>
      <c r="K112" s="269">
        <v>654</v>
      </c>
      <c r="L112" s="270">
        <v>3</v>
      </c>
      <c r="M112" s="270">
        <v>14</v>
      </c>
      <c r="N112" s="307" t="s">
        <v>192</v>
      </c>
      <c r="O112" s="272"/>
      <c r="P112" s="108"/>
      <c r="Q112" s="111"/>
      <c r="R112" s="111"/>
      <c r="S112" s="111"/>
      <c r="T112" s="111"/>
      <c r="U112" s="180">
        <f>U113</f>
        <v>3643</v>
      </c>
      <c r="V112" s="112">
        <v>455</v>
      </c>
      <c r="W112" s="113"/>
      <c r="X112" s="112">
        <f>X113</f>
        <v>1629</v>
      </c>
      <c r="Y112" s="113"/>
      <c r="Z112" s="112">
        <f>Z113</f>
        <v>1629</v>
      </c>
      <c r="AA112" s="408"/>
    </row>
    <row r="113" spans="1:27" ht="33.75" customHeight="1">
      <c r="A113" s="136"/>
      <c r="B113" s="223" t="s">
        <v>175</v>
      </c>
      <c r="C113" s="275"/>
      <c r="D113" s="275"/>
      <c r="E113" s="275"/>
      <c r="F113" s="275"/>
      <c r="G113" s="275"/>
      <c r="H113" s="275"/>
      <c r="I113" s="275"/>
      <c r="J113" s="275"/>
      <c r="K113" s="269"/>
      <c r="L113" s="276">
        <v>3</v>
      </c>
      <c r="M113" s="276">
        <v>14</v>
      </c>
      <c r="N113" s="307" t="s">
        <v>192</v>
      </c>
      <c r="O113" s="278">
        <v>200</v>
      </c>
      <c r="P113" s="108"/>
      <c r="Q113" s="111"/>
      <c r="R113" s="111"/>
      <c r="S113" s="111"/>
      <c r="T113" s="111"/>
      <c r="U113" s="180">
        <f>U114</f>
        <v>3643</v>
      </c>
      <c r="V113" s="112">
        <v>455</v>
      </c>
      <c r="W113" s="113"/>
      <c r="X113" s="112">
        <f>X114</f>
        <v>1629</v>
      </c>
      <c r="Y113" s="113"/>
      <c r="Z113" s="112">
        <f>Z114</f>
        <v>1629</v>
      </c>
      <c r="AA113" s="408"/>
    </row>
    <row r="114" spans="1:27" s="146" customFormat="1" ht="33" customHeight="1">
      <c r="A114" s="136"/>
      <c r="B114" s="222" t="s">
        <v>176</v>
      </c>
      <c r="C114" s="275"/>
      <c r="D114" s="275"/>
      <c r="E114" s="275"/>
      <c r="F114" s="275"/>
      <c r="G114" s="275"/>
      <c r="H114" s="275"/>
      <c r="I114" s="275"/>
      <c r="J114" s="275"/>
      <c r="K114" s="269">
        <v>654</v>
      </c>
      <c r="L114" s="276">
        <v>3</v>
      </c>
      <c r="M114" s="276">
        <v>14</v>
      </c>
      <c r="N114" s="307" t="s">
        <v>192</v>
      </c>
      <c r="O114" s="278">
        <v>240</v>
      </c>
      <c r="P114" s="108"/>
      <c r="Q114" s="111"/>
      <c r="R114" s="111"/>
      <c r="S114" s="111"/>
      <c r="T114" s="111"/>
      <c r="U114" s="180">
        <v>3643</v>
      </c>
      <c r="V114" s="112">
        <v>455</v>
      </c>
      <c r="W114" s="113"/>
      <c r="X114" s="112">
        <v>1629</v>
      </c>
      <c r="Y114" s="113"/>
      <c r="Z114" s="112">
        <v>1629</v>
      </c>
      <c r="AA114" s="416"/>
    </row>
    <row r="115" spans="1:27" s="146" customFormat="1" ht="18.75" customHeight="1">
      <c r="A115" s="741"/>
      <c r="B115" s="279" t="s">
        <v>76</v>
      </c>
      <c r="C115" s="280"/>
      <c r="D115" s="280"/>
      <c r="E115" s="280"/>
      <c r="F115" s="280"/>
      <c r="G115" s="280"/>
      <c r="H115" s="280"/>
      <c r="I115" s="280"/>
      <c r="J115" s="280"/>
      <c r="K115" s="269">
        <v>654</v>
      </c>
      <c r="L115" s="281">
        <v>4</v>
      </c>
      <c r="M115" s="281"/>
      <c r="N115" s="220"/>
      <c r="O115" s="269"/>
      <c r="P115" s="101"/>
      <c r="Q115" s="104">
        <v>28510000</v>
      </c>
      <c r="R115" s="104">
        <v>26383000</v>
      </c>
      <c r="S115" s="104">
        <v>28581000</v>
      </c>
      <c r="T115" s="104">
        <v>22165000</v>
      </c>
      <c r="U115" s="252">
        <f>U126+U135+U117</f>
        <v>3125000</v>
      </c>
      <c r="V115" s="105">
        <f>V126+V135+V117</f>
        <v>2749000</v>
      </c>
      <c r="W115" s="117"/>
      <c r="X115" s="105">
        <f>X126+X135+X117</f>
        <v>3057000</v>
      </c>
      <c r="Y115" s="117">
        <f>Y135+Y152</f>
        <v>0</v>
      </c>
      <c r="Z115" s="105">
        <f>Z126+Z135+Z117</f>
        <v>3145000</v>
      </c>
      <c r="AA115" s="417">
        <f>AA135+AA152</f>
        <v>0</v>
      </c>
    </row>
    <row r="116" spans="1:27" ht="12.75" hidden="1">
      <c r="A116" s="136"/>
      <c r="B116" s="273"/>
      <c r="C116" s="275"/>
      <c r="D116" s="275"/>
      <c r="E116" s="275"/>
      <c r="F116" s="275"/>
      <c r="G116" s="275"/>
      <c r="H116" s="275"/>
      <c r="I116" s="275"/>
      <c r="J116" s="275"/>
      <c r="K116" s="269">
        <v>654</v>
      </c>
      <c r="L116" s="282"/>
      <c r="M116" s="282"/>
      <c r="N116" s="219"/>
      <c r="O116" s="283"/>
      <c r="P116" s="108"/>
      <c r="Q116" s="111"/>
      <c r="R116" s="111"/>
      <c r="S116" s="111"/>
      <c r="T116" s="111"/>
      <c r="U116" s="180"/>
      <c r="V116" s="112"/>
      <c r="W116" s="113"/>
      <c r="X116" s="112"/>
      <c r="Y116" s="113"/>
      <c r="Z116" s="112"/>
      <c r="AA116" s="408"/>
    </row>
    <row r="117" spans="1:27" ht="24" customHeight="1">
      <c r="A117" s="741"/>
      <c r="B117" s="277" t="s">
        <v>160</v>
      </c>
      <c r="C117" s="275"/>
      <c r="D117" s="275"/>
      <c r="E117" s="275"/>
      <c r="F117" s="275"/>
      <c r="G117" s="275"/>
      <c r="H117" s="275"/>
      <c r="I117" s="275"/>
      <c r="J117" s="275"/>
      <c r="K117" s="269">
        <v>654</v>
      </c>
      <c r="L117" s="270">
        <v>4</v>
      </c>
      <c r="M117" s="270">
        <v>9</v>
      </c>
      <c r="N117" s="271"/>
      <c r="O117" s="272"/>
      <c r="P117" s="108"/>
      <c r="Q117" s="111"/>
      <c r="R117" s="111"/>
      <c r="S117" s="111"/>
      <c r="T117" s="111"/>
      <c r="U117" s="180">
        <f>U118</f>
        <v>2630000</v>
      </c>
      <c r="V117" s="112">
        <f>V118</f>
        <v>2386000</v>
      </c>
      <c r="W117" s="113"/>
      <c r="X117" s="112">
        <f>X118</f>
        <v>2762000</v>
      </c>
      <c r="Y117" s="113"/>
      <c r="Z117" s="112">
        <f>Z118</f>
        <v>2900000</v>
      </c>
      <c r="AA117" s="742"/>
    </row>
    <row r="118" spans="1:27" ht="24.75">
      <c r="A118" s="136"/>
      <c r="B118" s="277" t="s">
        <v>246</v>
      </c>
      <c r="C118" s="275"/>
      <c r="D118" s="275"/>
      <c r="E118" s="275"/>
      <c r="F118" s="275"/>
      <c r="G118" s="275"/>
      <c r="H118" s="275"/>
      <c r="I118" s="275"/>
      <c r="J118" s="275"/>
      <c r="K118" s="269">
        <v>654</v>
      </c>
      <c r="L118" s="276">
        <v>4</v>
      </c>
      <c r="M118" s="276">
        <v>9</v>
      </c>
      <c r="N118" s="307" t="s">
        <v>222</v>
      </c>
      <c r="O118" s="308"/>
      <c r="P118" s="108"/>
      <c r="Q118" s="111"/>
      <c r="R118" s="111"/>
      <c r="S118" s="111"/>
      <c r="T118" s="111"/>
      <c r="U118" s="180">
        <f>U121+U124</f>
        <v>2630000</v>
      </c>
      <c r="V118" s="112">
        <v>2386000</v>
      </c>
      <c r="W118" s="113"/>
      <c r="X118" s="112">
        <f>X121+X124</f>
        <v>2762000</v>
      </c>
      <c r="Y118" s="113"/>
      <c r="Z118" s="112">
        <f>Z121+Z124</f>
        <v>2900000</v>
      </c>
      <c r="AA118" s="408"/>
    </row>
    <row r="119" spans="1:27" ht="41.25" customHeight="1">
      <c r="A119" s="136"/>
      <c r="B119" s="426" t="s">
        <v>331</v>
      </c>
      <c r="C119" s="275"/>
      <c r="D119" s="275"/>
      <c r="E119" s="275"/>
      <c r="F119" s="275"/>
      <c r="G119" s="275"/>
      <c r="H119" s="275"/>
      <c r="I119" s="275"/>
      <c r="J119" s="275"/>
      <c r="K119" s="269">
        <v>654</v>
      </c>
      <c r="L119" s="276">
        <v>4</v>
      </c>
      <c r="M119" s="276">
        <v>9</v>
      </c>
      <c r="N119" s="307" t="s">
        <v>193</v>
      </c>
      <c r="O119" s="278"/>
      <c r="P119" s="108"/>
      <c r="Q119" s="111"/>
      <c r="R119" s="111"/>
      <c r="S119" s="111"/>
      <c r="T119" s="111"/>
      <c r="U119" s="180">
        <f>U120</f>
        <v>2630000</v>
      </c>
      <c r="V119" s="112">
        <v>1492200</v>
      </c>
      <c r="W119" s="113"/>
      <c r="X119" s="112">
        <f>X120</f>
        <v>2762000</v>
      </c>
      <c r="Y119" s="113"/>
      <c r="Z119" s="112">
        <v>1904700</v>
      </c>
      <c r="AA119" s="408"/>
    </row>
    <row r="120" spans="1:27" ht="24">
      <c r="A120" s="136"/>
      <c r="B120" s="223" t="s">
        <v>175</v>
      </c>
      <c r="C120" s="275"/>
      <c r="D120" s="275"/>
      <c r="E120" s="275"/>
      <c r="F120" s="275"/>
      <c r="G120" s="275"/>
      <c r="H120" s="275"/>
      <c r="I120" s="275"/>
      <c r="J120" s="275"/>
      <c r="K120" s="269"/>
      <c r="L120" s="276">
        <v>4</v>
      </c>
      <c r="M120" s="276">
        <v>9</v>
      </c>
      <c r="N120" s="307" t="s">
        <v>193</v>
      </c>
      <c r="O120" s="278">
        <v>200</v>
      </c>
      <c r="P120" s="108"/>
      <c r="Q120" s="111"/>
      <c r="R120" s="111"/>
      <c r="S120" s="111"/>
      <c r="T120" s="111"/>
      <c r="U120" s="180">
        <f>U121</f>
        <v>2630000</v>
      </c>
      <c r="V120" s="112">
        <v>1492200</v>
      </c>
      <c r="W120" s="113"/>
      <c r="X120" s="112">
        <f>X121</f>
        <v>2762000</v>
      </c>
      <c r="Y120" s="113"/>
      <c r="Z120" s="112">
        <v>1904700</v>
      </c>
      <c r="AA120" s="408"/>
    </row>
    <row r="121" spans="1:27" ht="24">
      <c r="A121" s="136"/>
      <c r="B121" s="222" t="s">
        <v>176</v>
      </c>
      <c r="C121" s="275"/>
      <c r="D121" s="275"/>
      <c r="E121" s="275"/>
      <c r="F121" s="275"/>
      <c r="G121" s="275"/>
      <c r="H121" s="275"/>
      <c r="I121" s="275"/>
      <c r="J121" s="275"/>
      <c r="K121" s="269"/>
      <c r="L121" s="276">
        <v>4</v>
      </c>
      <c r="M121" s="276">
        <v>9</v>
      </c>
      <c r="N121" s="307" t="s">
        <v>193</v>
      </c>
      <c r="O121" s="278">
        <v>240</v>
      </c>
      <c r="P121" s="108"/>
      <c r="Q121" s="111"/>
      <c r="R121" s="111"/>
      <c r="S121" s="111"/>
      <c r="T121" s="111"/>
      <c r="U121" s="180">
        <f>1634700+995300</f>
        <v>2630000</v>
      </c>
      <c r="V121" s="112">
        <v>1492200</v>
      </c>
      <c r="W121" s="113"/>
      <c r="X121" s="112">
        <f>1766700+995300</f>
        <v>2762000</v>
      </c>
      <c r="Y121" s="113"/>
      <c r="Z121" s="112">
        <f>1904700+995300</f>
        <v>2900000</v>
      </c>
      <c r="AA121" s="408"/>
    </row>
    <row r="122" spans="1:27" ht="24.75" customHeight="1" hidden="1">
      <c r="A122" s="136"/>
      <c r="B122" s="277" t="s">
        <v>247</v>
      </c>
      <c r="C122" s="275"/>
      <c r="D122" s="275"/>
      <c r="E122" s="275"/>
      <c r="F122" s="275"/>
      <c r="G122" s="275"/>
      <c r="H122" s="275"/>
      <c r="I122" s="275"/>
      <c r="J122" s="275"/>
      <c r="K122" s="269"/>
      <c r="L122" s="276">
        <v>4</v>
      </c>
      <c r="M122" s="276">
        <v>9</v>
      </c>
      <c r="N122" s="307" t="s">
        <v>194</v>
      </c>
      <c r="O122" s="278"/>
      <c r="P122" s="108"/>
      <c r="Q122" s="111"/>
      <c r="R122" s="111"/>
      <c r="S122" s="111"/>
      <c r="T122" s="111"/>
      <c r="U122" s="180">
        <f>U123</f>
        <v>0</v>
      </c>
      <c r="V122" s="112"/>
      <c r="W122" s="113"/>
      <c r="X122" s="112">
        <f>X123</f>
        <v>0</v>
      </c>
      <c r="Y122" s="113"/>
      <c r="Z122" s="112">
        <f>Z123</f>
        <v>0</v>
      </c>
      <c r="AA122" s="408"/>
    </row>
    <row r="123" spans="1:27" ht="72" hidden="1">
      <c r="A123" s="136"/>
      <c r="B123" s="306" t="s">
        <v>261</v>
      </c>
      <c r="C123" s="275"/>
      <c r="D123" s="275"/>
      <c r="E123" s="275"/>
      <c r="F123" s="275"/>
      <c r="G123" s="275"/>
      <c r="H123" s="275"/>
      <c r="I123" s="275"/>
      <c r="J123" s="275"/>
      <c r="K123" s="269">
        <v>654</v>
      </c>
      <c r="L123" s="276">
        <v>4</v>
      </c>
      <c r="M123" s="276">
        <v>9</v>
      </c>
      <c r="N123" s="307" t="s">
        <v>194</v>
      </c>
      <c r="O123" s="278"/>
      <c r="P123" s="108"/>
      <c r="Q123" s="111"/>
      <c r="R123" s="111"/>
      <c r="S123" s="111"/>
      <c r="T123" s="111"/>
      <c r="U123" s="180">
        <f>U124</f>
        <v>0</v>
      </c>
      <c r="V123" s="112"/>
      <c r="W123" s="113"/>
      <c r="X123" s="112">
        <f>X124</f>
        <v>0</v>
      </c>
      <c r="Y123" s="113"/>
      <c r="Z123" s="112">
        <f>Z124</f>
        <v>0</v>
      </c>
      <c r="AA123" s="408"/>
    </row>
    <row r="124" spans="1:27" ht="24" hidden="1">
      <c r="A124" s="136"/>
      <c r="B124" s="223" t="s">
        <v>175</v>
      </c>
      <c r="C124" s="275"/>
      <c r="D124" s="275"/>
      <c r="E124" s="275"/>
      <c r="F124" s="275"/>
      <c r="G124" s="275"/>
      <c r="H124" s="275"/>
      <c r="I124" s="275"/>
      <c r="J124" s="275"/>
      <c r="K124" s="269"/>
      <c r="L124" s="276">
        <v>4</v>
      </c>
      <c r="M124" s="276">
        <v>9</v>
      </c>
      <c r="N124" s="307" t="s">
        <v>194</v>
      </c>
      <c r="O124" s="278">
        <v>200</v>
      </c>
      <c r="P124" s="108"/>
      <c r="Q124" s="111"/>
      <c r="R124" s="111"/>
      <c r="S124" s="111"/>
      <c r="T124" s="111"/>
      <c r="U124" s="180">
        <f>U125</f>
        <v>0</v>
      </c>
      <c r="V124" s="112"/>
      <c r="W124" s="113"/>
      <c r="X124" s="112">
        <f>X125</f>
        <v>0</v>
      </c>
      <c r="Y124" s="113"/>
      <c r="Z124" s="112">
        <f>Z125</f>
        <v>0</v>
      </c>
      <c r="AA124" s="408"/>
    </row>
    <row r="125" spans="1:27" ht="24" hidden="1">
      <c r="A125" s="136"/>
      <c r="B125" s="222" t="s">
        <v>176</v>
      </c>
      <c r="C125" s="275"/>
      <c r="D125" s="275"/>
      <c r="E125" s="275"/>
      <c r="F125" s="275"/>
      <c r="G125" s="275"/>
      <c r="H125" s="275"/>
      <c r="I125" s="275"/>
      <c r="J125" s="275"/>
      <c r="K125" s="269"/>
      <c r="L125" s="276">
        <v>4</v>
      </c>
      <c r="M125" s="276">
        <v>9</v>
      </c>
      <c r="N125" s="307" t="s">
        <v>194</v>
      </c>
      <c r="O125" s="278">
        <v>240</v>
      </c>
      <c r="P125" s="108"/>
      <c r="Q125" s="111"/>
      <c r="R125" s="111"/>
      <c r="S125" s="111"/>
      <c r="T125" s="111"/>
      <c r="U125" s="180"/>
      <c r="V125" s="112"/>
      <c r="W125" s="113"/>
      <c r="X125" s="112"/>
      <c r="Y125" s="113"/>
      <c r="Z125" s="112"/>
      <c r="AA125" s="408"/>
    </row>
    <row r="126" spans="1:27" s="153" customFormat="1" ht="24" customHeight="1">
      <c r="A126" s="463"/>
      <c r="B126" s="464" t="s">
        <v>92</v>
      </c>
      <c r="C126" s="275"/>
      <c r="D126" s="275"/>
      <c r="E126" s="275"/>
      <c r="F126" s="275"/>
      <c r="G126" s="275"/>
      <c r="H126" s="275"/>
      <c r="I126" s="275"/>
      <c r="J126" s="275"/>
      <c r="K126" s="283">
        <v>654</v>
      </c>
      <c r="L126" s="270">
        <v>4</v>
      </c>
      <c r="M126" s="270">
        <v>10</v>
      </c>
      <c r="N126" s="271"/>
      <c r="O126" s="272"/>
      <c r="P126" s="108"/>
      <c r="Q126" s="111"/>
      <c r="R126" s="111"/>
      <c r="S126" s="111"/>
      <c r="T126" s="111"/>
      <c r="U126" s="180">
        <f>U127</f>
        <v>345000</v>
      </c>
      <c r="V126" s="112">
        <f>V127</f>
        <v>213000</v>
      </c>
      <c r="W126" s="113"/>
      <c r="X126" s="112">
        <f>X127</f>
        <v>295000</v>
      </c>
      <c r="Y126" s="113"/>
      <c r="Z126" s="112">
        <f>Z127</f>
        <v>245000</v>
      </c>
      <c r="AA126" s="411"/>
    </row>
    <row r="127" spans="1:28" ht="37.5" customHeight="1">
      <c r="A127" s="136"/>
      <c r="B127" s="306" t="s">
        <v>292</v>
      </c>
      <c r="C127" s="275"/>
      <c r="D127" s="275"/>
      <c r="E127" s="275"/>
      <c r="F127" s="275"/>
      <c r="G127" s="275"/>
      <c r="H127" s="275"/>
      <c r="I127" s="275"/>
      <c r="J127" s="275"/>
      <c r="K127" s="269">
        <v>654</v>
      </c>
      <c r="L127" s="270">
        <v>4</v>
      </c>
      <c r="M127" s="270">
        <v>10</v>
      </c>
      <c r="N127" s="307" t="s">
        <v>52</v>
      </c>
      <c r="O127" s="272"/>
      <c r="P127" s="108"/>
      <c r="Q127" s="111"/>
      <c r="R127" s="111"/>
      <c r="S127" s="111"/>
      <c r="T127" s="111"/>
      <c r="U127" s="180">
        <f>U128</f>
        <v>345000</v>
      </c>
      <c r="V127" s="112">
        <f>V128+V131</f>
        <v>213000</v>
      </c>
      <c r="W127" s="113"/>
      <c r="X127" s="112">
        <f>X128</f>
        <v>295000</v>
      </c>
      <c r="Y127" s="113"/>
      <c r="Z127" s="112">
        <f>Z128</f>
        <v>245000</v>
      </c>
      <c r="AA127" s="408"/>
      <c r="AB127" s="277"/>
    </row>
    <row r="128" spans="1:27" ht="45" customHeight="1">
      <c r="A128" s="136"/>
      <c r="B128" s="277" t="s">
        <v>298</v>
      </c>
      <c r="C128" s="275"/>
      <c r="D128" s="275"/>
      <c r="E128" s="275"/>
      <c r="F128" s="275"/>
      <c r="G128" s="275"/>
      <c r="H128" s="275"/>
      <c r="I128" s="275"/>
      <c r="J128" s="275"/>
      <c r="K128" s="269">
        <v>654</v>
      </c>
      <c r="L128" s="270">
        <v>4</v>
      </c>
      <c r="M128" s="270">
        <v>10</v>
      </c>
      <c r="N128" s="307" t="s">
        <v>195</v>
      </c>
      <c r="O128" s="272"/>
      <c r="P128" s="108"/>
      <c r="Q128" s="111"/>
      <c r="R128" s="111"/>
      <c r="S128" s="111"/>
      <c r="T128" s="111"/>
      <c r="U128" s="180">
        <f>U129+U132</f>
        <v>345000</v>
      </c>
      <c r="V128" s="112">
        <v>213000</v>
      </c>
      <c r="W128" s="113"/>
      <c r="X128" s="112">
        <f>X129+X132</f>
        <v>295000</v>
      </c>
      <c r="Y128" s="113"/>
      <c r="Z128" s="112">
        <f>Z129+Z132</f>
        <v>245000</v>
      </c>
      <c r="AA128" s="408"/>
    </row>
    <row r="129" spans="1:27" ht="32.25" customHeight="1">
      <c r="A129" s="136"/>
      <c r="B129" s="223" t="s">
        <v>175</v>
      </c>
      <c r="C129" s="275"/>
      <c r="D129" s="275"/>
      <c r="E129" s="275"/>
      <c r="F129" s="275"/>
      <c r="G129" s="275"/>
      <c r="H129" s="275"/>
      <c r="I129" s="275"/>
      <c r="J129" s="275"/>
      <c r="K129" s="269"/>
      <c r="L129" s="270">
        <v>4</v>
      </c>
      <c r="M129" s="270">
        <v>10</v>
      </c>
      <c r="N129" s="307" t="s">
        <v>195</v>
      </c>
      <c r="O129" s="272">
        <v>200</v>
      </c>
      <c r="P129" s="108"/>
      <c r="Q129" s="111"/>
      <c r="R129" s="111"/>
      <c r="S129" s="111"/>
      <c r="T129" s="111"/>
      <c r="U129" s="180">
        <f>U130</f>
        <v>230000</v>
      </c>
      <c r="V129" s="112">
        <v>213000</v>
      </c>
      <c r="W129" s="113"/>
      <c r="X129" s="112">
        <f>X130</f>
        <v>180000</v>
      </c>
      <c r="Y129" s="113"/>
      <c r="Z129" s="112">
        <f>Z130</f>
        <v>130000</v>
      </c>
      <c r="AA129" s="408"/>
    </row>
    <row r="130" spans="1:27" ht="33.75" customHeight="1">
      <c r="A130" s="136"/>
      <c r="B130" s="222" t="s">
        <v>176</v>
      </c>
      <c r="C130" s="275"/>
      <c r="D130" s="275"/>
      <c r="E130" s="275"/>
      <c r="F130" s="275"/>
      <c r="G130" s="275"/>
      <c r="H130" s="275"/>
      <c r="I130" s="275"/>
      <c r="J130" s="275"/>
      <c r="K130" s="269"/>
      <c r="L130" s="270">
        <v>4</v>
      </c>
      <c r="M130" s="270">
        <v>10</v>
      </c>
      <c r="N130" s="307" t="s">
        <v>195</v>
      </c>
      <c r="O130" s="272">
        <v>240</v>
      </c>
      <c r="P130" s="108"/>
      <c r="Q130" s="111"/>
      <c r="R130" s="111"/>
      <c r="S130" s="111"/>
      <c r="T130" s="111"/>
      <c r="U130" s="180">
        <v>230000</v>
      </c>
      <c r="V130" s="112">
        <v>213000</v>
      </c>
      <c r="W130" s="113"/>
      <c r="X130" s="112">
        <v>180000</v>
      </c>
      <c r="Y130" s="113"/>
      <c r="Z130" s="112">
        <v>130000</v>
      </c>
      <c r="AA130" s="408"/>
    </row>
    <row r="131" spans="1:27" ht="0" customHeight="1" hidden="1">
      <c r="A131" s="136"/>
      <c r="B131" s="277"/>
      <c r="C131" s="275"/>
      <c r="D131" s="275"/>
      <c r="E131" s="275"/>
      <c r="F131" s="275"/>
      <c r="G131" s="275"/>
      <c r="H131" s="275"/>
      <c r="I131" s="275"/>
      <c r="J131" s="275"/>
      <c r="K131" s="269"/>
      <c r="L131" s="270"/>
      <c r="M131" s="270"/>
      <c r="N131" s="271"/>
      <c r="O131" s="272"/>
      <c r="P131" s="108"/>
      <c r="Q131" s="111"/>
      <c r="R131" s="111"/>
      <c r="S131" s="111"/>
      <c r="T131" s="111"/>
      <c r="U131" s="180"/>
      <c r="V131" s="112"/>
      <c r="W131" s="113"/>
      <c r="X131" s="112"/>
      <c r="Y131" s="113"/>
      <c r="Z131" s="112"/>
      <c r="AA131" s="408"/>
    </row>
    <row r="132" spans="1:27" ht="15.75" customHeight="1">
      <c r="A132" s="136"/>
      <c r="B132" s="223" t="s">
        <v>179</v>
      </c>
      <c r="C132" s="275"/>
      <c r="D132" s="275"/>
      <c r="E132" s="275"/>
      <c r="F132" s="275"/>
      <c r="G132" s="275"/>
      <c r="H132" s="275"/>
      <c r="I132" s="275"/>
      <c r="J132" s="275"/>
      <c r="K132" s="269"/>
      <c r="L132" s="270">
        <v>4</v>
      </c>
      <c r="M132" s="270">
        <v>10</v>
      </c>
      <c r="N132" s="307" t="s">
        <v>195</v>
      </c>
      <c r="O132" s="272">
        <v>800</v>
      </c>
      <c r="P132" s="108"/>
      <c r="Q132" s="111"/>
      <c r="R132" s="111"/>
      <c r="S132" s="111"/>
      <c r="T132" s="111"/>
      <c r="U132" s="180">
        <f>U133</f>
        <v>115000</v>
      </c>
      <c r="V132" s="112"/>
      <c r="W132" s="113"/>
      <c r="X132" s="112">
        <v>115000</v>
      </c>
      <c r="Y132" s="113"/>
      <c r="Z132" s="112">
        <v>115000</v>
      </c>
      <c r="AA132" s="408"/>
    </row>
    <row r="133" spans="1:27" ht="26.25" customHeight="1">
      <c r="A133" s="136"/>
      <c r="B133" s="222" t="s">
        <v>197</v>
      </c>
      <c r="C133" s="275"/>
      <c r="D133" s="275"/>
      <c r="E133" s="275"/>
      <c r="F133" s="275"/>
      <c r="G133" s="275"/>
      <c r="H133" s="275"/>
      <c r="I133" s="275"/>
      <c r="J133" s="275"/>
      <c r="K133" s="269"/>
      <c r="L133" s="270">
        <v>4</v>
      </c>
      <c r="M133" s="270">
        <v>10</v>
      </c>
      <c r="N133" s="307" t="s">
        <v>195</v>
      </c>
      <c r="O133" s="272">
        <v>810</v>
      </c>
      <c r="P133" s="108"/>
      <c r="Q133" s="111"/>
      <c r="R133" s="111"/>
      <c r="S133" s="111"/>
      <c r="T133" s="111"/>
      <c r="U133" s="180">
        <v>115000</v>
      </c>
      <c r="V133" s="112"/>
      <c r="W133" s="113"/>
      <c r="X133" s="112">
        <v>115000</v>
      </c>
      <c r="Y133" s="113"/>
      <c r="Z133" s="112">
        <v>115000</v>
      </c>
      <c r="AA133" s="408"/>
    </row>
    <row r="134" spans="1:27" ht="14.25" customHeight="1" hidden="1">
      <c r="A134" s="136"/>
      <c r="B134" s="277"/>
      <c r="C134" s="275"/>
      <c r="D134" s="275"/>
      <c r="E134" s="275"/>
      <c r="F134" s="275"/>
      <c r="G134" s="275"/>
      <c r="H134" s="275"/>
      <c r="I134" s="275"/>
      <c r="J134" s="275"/>
      <c r="K134" s="269"/>
      <c r="L134" s="270"/>
      <c r="M134" s="270"/>
      <c r="N134" s="271"/>
      <c r="O134" s="272"/>
      <c r="P134" s="108"/>
      <c r="Q134" s="111"/>
      <c r="R134" s="111"/>
      <c r="S134" s="111"/>
      <c r="T134" s="111"/>
      <c r="U134" s="180"/>
      <c r="V134" s="112"/>
      <c r="W134" s="113"/>
      <c r="X134" s="112"/>
      <c r="Y134" s="113"/>
      <c r="Z134" s="112"/>
      <c r="AA134" s="408"/>
    </row>
    <row r="135" spans="1:27" s="199" customFormat="1" ht="24" customHeight="1">
      <c r="A135" s="198"/>
      <c r="B135" s="277" t="s">
        <v>127</v>
      </c>
      <c r="C135" s="275"/>
      <c r="D135" s="275"/>
      <c r="E135" s="275"/>
      <c r="F135" s="275"/>
      <c r="G135" s="275"/>
      <c r="H135" s="275"/>
      <c r="I135" s="275"/>
      <c r="J135" s="275"/>
      <c r="K135" s="269">
        <v>654</v>
      </c>
      <c r="L135" s="270">
        <v>4</v>
      </c>
      <c r="M135" s="270">
        <v>12</v>
      </c>
      <c r="N135" s="271"/>
      <c r="O135" s="272"/>
      <c r="P135" s="108"/>
      <c r="Q135" s="111">
        <v>7396000</v>
      </c>
      <c r="R135" s="111">
        <v>8907000</v>
      </c>
      <c r="S135" s="111">
        <v>6210000</v>
      </c>
      <c r="T135" s="111">
        <v>10217000</v>
      </c>
      <c r="U135" s="180">
        <f>U138</f>
        <v>150000</v>
      </c>
      <c r="V135" s="112">
        <f>V138</f>
        <v>150000</v>
      </c>
      <c r="W135" s="113"/>
      <c r="X135" s="112">
        <f>X138</f>
        <v>0</v>
      </c>
      <c r="Y135" s="113"/>
      <c r="Z135" s="112">
        <f>Z138</f>
        <v>0</v>
      </c>
      <c r="AA135" s="416"/>
    </row>
    <row r="136" spans="1:27" ht="12" customHeight="1" hidden="1">
      <c r="A136" s="136"/>
      <c r="B136" s="273"/>
      <c r="C136" s="275"/>
      <c r="D136" s="275"/>
      <c r="E136" s="275"/>
      <c r="F136" s="275"/>
      <c r="G136" s="275"/>
      <c r="H136" s="275"/>
      <c r="I136" s="275"/>
      <c r="J136" s="275"/>
      <c r="K136" s="269">
        <v>654</v>
      </c>
      <c r="L136" s="282"/>
      <c r="M136" s="282"/>
      <c r="N136" s="219"/>
      <c r="O136" s="283"/>
      <c r="P136" s="108"/>
      <c r="Q136" s="111"/>
      <c r="R136" s="111"/>
      <c r="S136" s="111"/>
      <c r="T136" s="111"/>
      <c r="U136" s="180"/>
      <c r="V136" s="112"/>
      <c r="W136" s="113"/>
      <c r="X136" s="112"/>
      <c r="Y136" s="113"/>
      <c r="Z136" s="112"/>
      <c r="AA136" s="408"/>
    </row>
    <row r="137" spans="1:27" ht="12" customHeight="1" hidden="1">
      <c r="A137" s="136"/>
      <c r="B137" s="273"/>
      <c r="C137" s="275"/>
      <c r="D137" s="275"/>
      <c r="E137" s="275"/>
      <c r="F137" s="275"/>
      <c r="G137" s="275"/>
      <c r="H137" s="275"/>
      <c r="I137" s="275"/>
      <c r="J137" s="275"/>
      <c r="K137" s="269">
        <v>654</v>
      </c>
      <c r="L137" s="282"/>
      <c r="M137" s="282"/>
      <c r="N137" s="219"/>
      <c r="O137" s="283"/>
      <c r="P137" s="108"/>
      <c r="Q137" s="111"/>
      <c r="R137" s="111"/>
      <c r="S137" s="111"/>
      <c r="T137" s="111"/>
      <c r="U137" s="180"/>
      <c r="V137" s="112"/>
      <c r="W137" s="113"/>
      <c r="X137" s="112"/>
      <c r="Y137" s="113"/>
      <c r="Z137" s="112"/>
      <c r="AA137" s="408"/>
    </row>
    <row r="138" spans="1:28" ht="75" customHeight="1">
      <c r="A138" s="136"/>
      <c r="B138" s="457" t="s">
        <v>328</v>
      </c>
      <c r="C138" s="275"/>
      <c r="D138" s="275"/>
      <c r="E138" s="275"/>
      <c r="F138" s="275"/>
      <c r="G138" s="275"/>
      <c r="H138" s="275"/>
      <c r="I138" s="275"/>
      <c r="J138" s="275"/>
      <c r="K138" s="269">
        <v>654</v>
      </c>
      <c r="L138" s="270">
        <v>4</v>
      </c>
      <c r="M138" s="270">
        <v>12</v>
      </c>
      <c r="N138" s="434" t="s">
        <v>263</v>
      </c>
      <c r="O138" s="272"/>
      <c r="P138" s="108"/>
      <c r="Q138" s="111"/>
      <c r="R138" s="111"/>
      <c r="S138" s="111"/>
      <c r="T138" s="111"/>
      <c r="U138" s="180">
        <f>U142</f>
        <v>150000</v>
      </c>
      <c r="V138" s="112">
        <f>V142</f>
        <v>150000</v>
      </c>
      <c r="W138" s="113"/>
      <c r="X138" s="112">
        <f>X142</f>
        <v>0</v>
      </c>
      <c r="Y138" s="113"/>
      <c r="Z138" s="112">
        <f>Z142</f>
        <v>0</v>
      </c>
      <c r="AA138" s="408"/>
      <c r="AB138" s="277"/>
    </row>
    <row r="139" spans="1:28" ht="101.25" customHeight="1">
      <c r="A139" s="136"/>
      <c r="B139" s="458" t="s">
        <v>323</v>
      </c>
      <c r="C139" s="275"/>
      <c r="D139" s="275"/>
      <c r="E139" s="275"/>
      <c r="F139" s="275"/>
      <c r="G139" s="275"/>
      <c r="H139" s="275"/>
      <c r="I139" s="275"/>
      <c r="J139" s="275"/>
      <c r="K139" s="269"/>
      <c r="L139" s="270">
        <v>4</v>
      </c>
      <c r="M139" s="270">
        <v>12</v>
      </c>
      <c r="N139" s="434" t="s">
        <v>262</v>
      </c>
      <c r="O139" s="272"/>
      <c r="P139" s="108"/>
      <c r="Q139" s="111"/>
      <c r="R139" s="111"/>
      <c r="S139" s="111"/>
      <c r="T139" s="111"/>
      <c r="U139" s="180">
        <f>U141</f>
        <v>150000</v>
      </c>
      <c r="V139" s="112"/>
      <c r="W139" s="113"/>
      <c r="X139" s="112"/>
      <c r="Y139" s="113"/>
      <c r="Z139" s="112"/>
      <c r="AA139" s="408"/>
      <c r="AB139" s="317"/>
    </row>
    <row r="140" spans="1:28" ht="33" customHeight="1" hidden="1">
      <c r="A140" s="136"/>
      <c r="B140" s="321" t="s">
        <v>254</v>
      </c>
      <c r="C140" s="275"/>
      <c r="D140" s="275"/>
      <c r="E140" s="275"/>
      <c r="F140" s="275"/>
      <c r="G140" s="275"/>
      <c r="H140" s="275"/>
      <c r="I140" s="275"/>
      <c r="J140" s="275"/>
      <c r="K140" s="269"/>
      <c r="L140" s="270">
        <v>4</v>
      </c>
      <c r="M140" s="270">
        <v>12</v>
      </c>
      <c r="N140" s="307" t="s">
        <v>196</v>
      </c>
      <c r="O140" s="272"/>
      <c r="P140" s="108"/>
      <c r="Q140" s="111"/>
      <c r="R140" s="111"/>
      <c r="S140" s="111"/>
      <c r="T140" s="111"/>
      <c r="U140" s="180"/>
      <c r="V140" s="112"/>
      <c r="W140" s="113"/>
      <c r="X140" s="112">
        <v>150000</v>
      </c>
      <c r="Y140" s="113"/>
      <c r="Z140" s="112"/>
      <c r="AA140" s="408"/>
      <c r="AB140" s="317"/>
    </row>
    <row r="141" spans="1:28" ht="33" customHeight="1">
      <c r="A141" s="136"/>
      <c r="B141" s="321" t="s">
        <v>251</v>
      </c>
      <c r="C141" s="275"/>
      <c r="D141" s="275"/>
      <c r="E141" s="275"/>
      <c r="F141" s="275"/>
      <c r="G141" s="275"/>
      <c r="H141" s="275"/>
      <c r="I141" s="275"/>
      <c r="J141" s="275"/>
      <c r="K141" s="269"/>
      <c r="L141" s="270">
        <v>4</v>
      </c>
      <c r="M141" s="270">
        <v>12</v>
      </c>
      <c r="N141" s="434" t="s">
        <v>263</v>
      </c>
      <c r="O141" s="272">
        <v>500</v>
      </c>
      <c r="P141" s="108"/>
      <c r="Q141" s="111"/>
      <c r="R141" s="111"/>
      <c r="S141" s="111"/>
      <c r="T141" s="111"/>
      <c r="U141" s="180">
        <f>U142</f>
        <v>150000</v>
      </c>
      <c r="V141" s="112"/>
      <c r="W141" s="113"/>
      <c r="X141" s="112"/>
      <c r="Y141" s="113"/>
      <c r="Z141" s="112"/>
      <c r="AA141" s="408"/>
      <c r="AB141" s="317"/>
    </row>
    <row r="142" spans="1:27" ht="21.75" customHeight="1">
      <c r="A142" s="136"/>
      <c r="B142" s="277" t="s">
        <v>141</v>
      </c>
      <c r="C142" s="275"/>
      <c r="D142" s="275"/>
      <c r="E142" s="275"/>
      <c r="F142" s="275"/>
      <c r="G142" s="275"/>
      <c r="H142" s="275"/>
      <c r="I142" s="275"/>
      <c r="J142" s="275"/>
      <c r="K142" s="269">
        <v>654</v>
      </c>
      <c r="L142" s="270">
        <v>4</v>
      </c>
      <c r="M142" s="270">
        <v>12</v>
      </c>
      <c r="N142" s="434" t="s">
        <v>262</v>
      </c>
      <c r="O142" s="272">
        <v>540</v>
      </c>
      <c r="P142" s="108"/>
      <c r="Q142" s="111">
        <v>28510000</v>
      </c>
      <c r="R142" s="111">
        <v>26383000</v>
      </c>
      <c r="S142" s="111">
        <v>28581000</v>
      </c>
      <c r="T142" s="111">
        <v>22165000</v>
      </c>
      <c r="U142" s="180">
        <v>150000</v>
      </c>
      <c r="V142" s="112">
        <v>150000</v>
      </c>
      <c r="W142" s="113"/>
      <c r="X142" s="112"/>
      <c r="Y142" s="113">
        <f>Y152</f>
        <v>0</v>
      </c>
      <c r="Z142" s="112">
        <v>0</v>
      </c>
      <c r="AA142" s="407">
        <f>AA152</f>
        <v>0</v>
      </c>
    </row>
    <row r="143" spans="1:27" ht="11.25" customHeight="1" hidden="1">
      <c r="A143" s="136"/>
      <c r="B143" s="273"/>
      <c r="C143" s="275"/>
      <c r="D143" s="275"/>
      <c r="E143" s="275"/>
      <c r="F143" s="275"/>
      <c r="G143" s="275"/>
      <c r="H143" s="275"/>
      <c r="I143" s="275"/>
      <c r="J143" s="275"/>
      <c r="K143" s="269">
        <v>654</v>
      </c>
      <c r="L143" s="282"/>
      <c r="M143" s="282"/>
      <c r="N143" s="219"/>
      <c r="O143" s="283"/>
      <c r="P143" s="108"/>
      <c r="Q143" s="111"/>
      <c r="R143" s="111"/>
      <c r="S143" s="111"/>
      <c r="T143" s="111"/>
      <c r="U143" s="180"/>
      <c r="V143" s="112"/>
      <c r="W143" s="113"/>
      <c r="X143" s="112"/>
      <c r="Y143" s="113"/>
      <c r="Z143" s="112"/>
      <c r="AA143" s="408"/>
    </row>
    <row r="144" spans="1:27" ht="11.25" customHeight="1" hidden="1">
      <c r="A144" s="136"/>
      <c r="B144" s="273"/>
      <c r="C144" s="275"/>
      <c r="D144" s="275"/>
      <c r="E144" s="275"/>
      <c r="F144" s="275"/>
      <c r="G144" s="275"/>
      <c r="H144" s="275"/>
      <c r="I144" s="275"/>
      <c r="J144" s="275"/>
      <c r="K144" s="269">
        <v>654</v>
      </c>
      <c r="L144" s="282"/>
      <c r="M144" s="282"/>
      <c r="N144" s="219"/>
      <c r="O144" s="283"/>
      <c r="P144" s="108"/>
      <c r="Q144" s="111"/>
      <c r="R144" s="111"/>
      <c r="S144" s="111"/>
      <c r="T144" s="111"/>
      <c r="U144" s="180"/>
      <c r="V144" s="112"/>
      <c r="W144" s="113"/>
      <c r="X144" s="112"/>
      <c r="Y144" s="113"/>
      <c r="Z144" s="112"/>
      <c r="AA144" s="408"/>
    </row>
    <row r="145" spans="1:27" ht="11.25" customHeight="1" hidden="1">
      <c r="A145" s="136"/>
      <c r="B145" s="273"/>
      <c r="C145" s="275"/>
      <c r="D145" s="275"/>
      <c r="E145" s="275"/>
      <c r="F145" s="275"/>
      <c r="G145" s="275"/>
      <c r="H145" s="275"/>
      <c r="I145" s="275"/>
      <c r="J145" s="275"/>
      <c r="K145" s="269">
        <v>654</v>
      </c>
      <c r="L145" s="282"/>
      <c r="M145" s="282"/>
      <c r="N145" s="219"/>
      <c r="O145" s="283"/>
      <c r="P145" s="108"/>
      <c r="Q145" s="111"/>
      <c r="R145" s="111"/>
      <c r="S145" s="111"/>
      <c r="T145" s="111"/>
      <c r="U145" s="180"/>
      <c r="V145" s="112"/>
      <c r="W145" s="113"/>
      <c r="X145" s="112"/>
      <c r="Y145" s="113"/>
      <c r="Z145" s="112"/>
      <c r="AA145" s="408"/>
    </row>
    <row r="146" spans="1:27" ht="11.25" customHeight="1" hidden="1">
      <c r="A146" s="136"/>
      <c r="B146" s="273"/>
      <c r="C146" s="275"/>
      <c r="D146" s="275"/>
      <c r="E146" s="275"/>
      <c r="F146" s="275"/>
      <c r="G146" s="275"/>
      <c r="H146" s="275"/>
      <c r="I146" s="275"/>
      <c r="J146" s="275"/>
      <c r="K146" s="269">
        <v>654</v>
      </c>
      <c r="L146" s="282"/>
      <c r="M146" s="282"/>
      <c r="N146" s="219"/>
      <c r="O146" s="283"/>
      <c r="P146" s="108"/>
      <c r="Q146" s="111"/>
      <c r="R146" s="111"/>
      <c r="S146" s="111"/>
      <c r="T146" s="111"/>
      <c r="U146" s="180"/>
      <c r="V146" s="112"/>
      <c r="W146" s="113"/>
      <c r="X146" s="112"/>
      <c r="Y146" s="113"/>
      <c r="Z146" s="112"/>
      <c r="AA146" s="408"/>
    </row>
    <row r="147" spans="1:27" ht="11.25" customHeight="1" hidden="1">
      <c r="A147" s="136"/>
      <c r="B147" s="273"/>
      <c r="C147" s="275"/>
      <c r="D147" s="275"/>
      <c r="E147" s="275"/>
      <c r="F147" s="275"/>
      <c r="G147" s="275"/>
      <c r="H147" s="275"/>
      <c r="I147" s="275"/>
      <c r="J147" s="275"/>
      <c r="K147" s="269">
        <v>654</v>
      </c>
      <c r="L147" s="282"/>
      <c r="M147" s="282"/>
      <c r="N147" s="219"/>
      <c r="O147" s="283"/>
      <c r="P147" s="108"/>
      <c r="Q147" s="111"/>
      <c r="R147" s="111"/>
      <c r="S147" s="111"/>
      <c r="T147" s="111"/>
      <c r="U147" s="180"/>
      <c r="V147" s="112"/>
      <c r="W147" s="113"/>
      <c r="X147" s="112"/>
      <c r="Y147" s="113"/>
      <c r="Z147" s="112"/>
      <c r="AA147" s="408"/>
    </row>
    <row r="148" spans="1:27" ht="11.25" customHeight="1" hidden="1">
      <c r="A148" s="136"/>
      <c r="B148" s="273"/>
      <c r="C148" s="275"/>
      <c r="D148" s="275"/>
      <c r="E148" s="275"/>
      <c r="F148" s="275"/>
      <c r="G148" s="275"/>
      <c r="H148" s="275"/>
      <c r="I148" s="275"/>
      <c r="J148" s="275"/>
      <c r="K148" s="269">
        <v>654</v>
      </c>
      <c r="L148" s="282"/>
      <c r="M148" s="282"/>
      <c r="N148" s="219"/>
      <c r="O148" s="283"/>
      <c r="P148" s="108"/>
      <c r="Q148" s="111"/>
      <c r="R148" s="111"/>
      <c r="S148" s="111"/>
      <c r="T148" s="111"/>
      <c r="U148" s="180"/>
      <c r="V148" s="112"/>
      <c r="W148" s="113"/>
      <c r="X148" s="112"/>
      <c r="Y148" s="113"/>
      <c r="Z148" s="112"/>
      <c r="AA148" s="408"/>
    </row>
    <row r="149" spans="1:27" ht="11.25" customHeight="1" hidden="1">
      <c r="A149" s="136"/>
      <c r="B149" s="273"/>
      <c r="C149" s="275"/>
      <c r="D149" s="275"/>
      <c r="E149" s="275"/>
      <c r="F149" s="275"/>
      <c r="G149" s="275"/>
      <c r="H149" s="275"/>
      <c r="I149" s="275"/>
      <c r="J149" s="275"/>
      <c r="K149" s="269">
        <v>654</v>
      </c>
      <c r="L149" s="282"/>
      <c r="M149" s="282"/>
      <c r="N149" s="219"/>
      <c r="O149" s="283"/>
      <c r="P149" s="108"/>
      <c r="Q149" s="111"/>
      <c r="R149" s="111"/>
      <c r="S149" s="111"/>
      <c r="T149" s="111"/>
      <c r="U149" s="180"/>
      <c r="V149" s="112"/>
      <c r="W149" s="113"/>
      <c r="X149" s="112"/>
      <c r="Y149" s="113"/>
      <c r="Z149" s="112"/>
      <c r="AA149" s="408"/>
    </row>
    <row r="150" spans="1:27" ht="13.5" customHeight="1" hidden="1">
      <c r="A150" s="136"/>
      <c r="B150" s="273"/>
      <c r="C150" s="275"/>
      <c r="D150" s="275"/>
      <c r="E150" s="275"/>
      <c r="F150" s="275"/>
      <c r="G150" s="275"/>
      <c r="H150" s="275"/>
      <c r="I150" s="275"/>
      <c r="J150" s="275"/>
      <c r="K150" s="269">
        <v>654</v>
      </c>
      <c r="L150" s="282"/>
      <c r="M150" s="282"/>
      <c r="N150" s="219"/>
      <c r="O150" s="283"/>
      <c r="P150" s="108"/>
      <c r="Q150" s="111"/>
      <c r="R150" s="111"/>
      <c r="S150" s="111"/>
      <c r="T150" s="111"/>
      <c r="U150" s="180"/>
      <c r="V150" s="112"/>
      <c r="W150" s="113"/>
      <c r="X150" s="112"/>
      <c r="Y150" s="113"/>
      <c r="Z150" s="112"/>
      <c r="AA150" s="408"/>
    </row>
    <row r="151" spans="1:27" ht="14.25" customHeight="1" hidden="1">
      <c r="A151" s="136"/>
      <c r="B151" s="273"/>
      <c r="C151" s="275"/>
      <c r="D151" s="275"/>
      <c r="E151" s="275"/>
      <c r="F151" s="275"/>
      <c r="G151" s="275"/>
      <c r="H151" s="275"/>
      <c r="I151" s="275"/>
      <c r="J151" s="275"/>
      <c r="K151" s="269">
        <v>654</v>
      </c>
      <c r="L151" s="282"/>
      <c r="M151" s="282"/>
      <c r="N151" s="219"/>
      <c r="O151" s="283"/>
      <c r="P151" s="108"/>
      <c r="Q151" s="111"/>
      <c r="R151" s="111"/>
      <c r="S151" s="111"/>
      <c r="T151" s="111"/>
      <c r="U151" s="180"/>
      <c r="V151" s="112"/>
      <c r="W151" s="113"/>
      <c r="X151" s="112"/>
      <c r="Y151" s="113"/>
      <c r="Z151" s="112"/>
      <c r="AA151" s="408"/>
    </row>
    <row r="152" spans="1:27" ht="14.25" customHeight="1" hidden="1">
      <c r="A152" s="136"/>
      <c r="B152" s="273"/>
      <c r="C152" s="275"/>
      <c r="D152" s="275"/>
      <c r="E152" s="275"/>
      <c r="F152" s="275"/>
      <c r="G152" s="275"/>
      <c r="H152" s="275"/>
      <c r="I152" s="275"/>
      <c r="J152" s="275"/>
      <c r="K152" s="269"/>
      <c r="L152" s="282"/>
      <c r="M152" s="282"/>
      <c r="N152" s="219"/>
      <c r="O152" s="283"/>
      <c r="P152" s="108"/>
      <c r="Q152" s="111"/>
      <c r="R152" s="111"/>
      <c r="S152" s="111"/>
      <c r="T152" s="111"/>
      <c r="U152" s="180"/>
      <c r="V152" s="112"/>
      <c r="W152" s="113"/>
      <c r="X152" s="112"/>
      <c r="Y152" s="113"/>
      <c r="Z152" s="112"/>
      <c r="AA152" s="408"/>
    </row>
    <row r="153" spans="1:27" ht="15" customHeight="1" hidden="1">
      <c r="A153" s="136"/>
      <c r="B153" s="273"/>
      <c r="C153" s="275"/>
      <c r="D153" s="275"/>
      <c r="E153" s="275"/>
      <c r="F153" s="275"/>
      <c r="G153" s="275"/>
      <c r="H153" s="275"/>
      <c r="I153" s="275"/>
      <c r="J153" s="275"/>
      <c r="K153" s="269">
        <v>654</v>
      </c>
      <c r="L153" s="282"/>
      <c r="M153" s="282"/>
      <c r="N153" s="219"/>
      <c r="O153" s="283"/>
      <c r="P153" s="108"/>
      <c r="Q153" s="111"/>
      <c r="R153" s="111"/>
      <c r="S153" s="111"/>
      <c r="T153" s="111"/>
      <c r="U153" s="180"/>
      <c r="V153" s="112"/>
      <c r="W153" s="113"/>
      <c r="X153" s="112"/>
      <c r="Y153" s="113"/>
      <c r="Z153" s="112"/>
      <c r="AA153" s="408"/>
    </row>
    <row r="154" spans="1:27" ht="17.25" customHeight="1" hidden="1">
      <c r="A154" s="136"/>
      <c r="B154" s="273"/>
      <c r="C154" s="275"/>
      <c r="D154" s="275"/>
      <c r="E154" s="275"/>
      <c r="F154" s="275"/>
      <c r="G154" s="275"/>
      <c r="H154" s="275"/>
      <c r="I154" s="275"/>
      <c r="J154" s="275"/>
      <c r="K154" s="269">
        <v>654</v>
      </c>
      <c r="L154" s="282"/>
      <c r="M154" s="282"/>
      <c r="N154" s="219"/>
      <c r="O154" s="283"/>
      <c r="P154" s="108"/>
      <c r="Q154" s="111"/>
      <c r="R154" s="111"/>
      <c r="S154" s="111"/>
      <c r="T154" s="111"/>
      <c r="U154" s="180"/>
      <c r="V154" s="112"/>
      <c r="W154" s="113"/>
      <c r="X154" s="112"/>
      <c r="Y154" s="113"/>
      <c r="Z154" s="112"/>
      <c r="AA154" s="408"/>
    </row>
    <row r="155" spans="1:27" ht="17.25" customHeight="1" hidden="1">
      <c r="A155" s="136"/>
      <c r="B155" s="273"/>
      <c r="C155" s="275"/>
      <c r="D155" s="275"/>
      <c r="E155" s="275"/>
      <c r="F155" s="275"/>
      <c r="G155" s="275"/>
      <c r="H155" s="275"/>
      <c r="I155" s="275"/>
      <c r="J155" s="275"/>
      <c r="K155" s="269">
        <v>654</v>
      </c>
      <c r="L155" s="282"/>
      <c r="M155" s="282"/>
      <c r="N155" s="219"/>
      <c r="O155" s="283"/>
      <c r="P155" s="108"/>
      <c r="Q155" s="111"/>
      <c r="R155" s="111"/>
      <c r="S155" s="111"/>
      <c r="T155" s="111"/>
      <c r="U155" s="180"/>
      <c r="V155" s="112"/>
      <c r="W155" s="113"/>
      <c r="X155" s="112"/>
      <c r="Y155" s="113"/>
      <c r="Z155" s="112"/>
      <c r="AA155" s="408"/>
    </row>
    <row r="156" spans="1:27" ht="13.5" customHeight="1" hidden="1">
      <c r="A156" s="136"/>
      <c r="B156" s="273"/>
      <c r="C156" s="275"/>
      <c r="D156" s="275"/>
      <c r="E156" s="275"/>
      <c r="F156" s="275"/>
      <c r="G156" s="275"/>
      <c r="H156" s="275"/>
      <c r="I156" s="275"/>
      <c r="J156" s="275"/>
      <c r="K156" s="269">
        <v>654</v>
      </c>
      <c r="L156" s="282"/>
      <c r="M156" s="282"/>
      <c r="N156" s="219"/>
      <c r="O156" s="283"/>
      <c r="P156" s="108"/>
      <c r="Q156" s="111"/>
      <c r="R156" s="111"/>
      <c r="S156" s="111"/>
      <c r="T156" s="111"/>
      <c r="U156" s="180"/>
      <c r="V156" s="112"/>
      <c r="W156" s="113"/>
      <c r="X156" s="112"/>
      <c r="Y156" s="113"/>
      <c r="Z156" s="112"/>
      <c r="AA156" s="408"/>
    </row>
    <row r="157" spans="1:27" ht="17.25" customHeight="1" hidden="1">
      <c r="A157" s="136"/>
      <c r="B157" s="273"/>
      <c r="C157" s="275"/>
      <c r="D157" s="275"/>
      <c r="E157" s="275"/>
      <c r="F157" s="275"/>
      <c r="G157" s="275"/>
      <c r="H157" s="275"/>
      <c r="I157" s="275"/>
      <c r="J157" s="275"/>
      <c r="K157" s="269">
        <v>654</v>
      </c>
      <c r="L157" s="282"/>
      <c r="M157" s="282"/>
      <c r="N157" s="219"/>
      <c r="O157" s="283"/>
      <c r="P157" s="108"/>
      <c r="Q157" s="111"/>
      <c r="R157" s="111"/>
      <c r="S157" s="111"/>
      <c r="T157" s="111"/>
      <c r="U157" s="180"/>
      <c r="V157" s="112"/>
      <c r="W157" s="113"/>
      <c r="X157" s="112"/>
      <c r="Y157" s="113"/>
      <c r="Z157" s="112"/>
      <c r="AA157" s="408"/>
    </row>
    <row r="158" spans="1:27" ht="17.25" customHeight="1" hidden="1">
      <c r="A158" s="136"/>
      <c r="B158" s="273"/>
      <c r="C158" s="275"/>
      <c r="D158" s="275"/>
      <c r="E158" s="275"/>
      <c r="F158" s="275"/>
      <c r="G158" s="275"/>
      <c r="H158" s="275"/>
      <c r="I158" s="275"/>
      <c r="J158" s="275"/>
      <c r="K158" s="269">
        <v>654</v>
      </c>
      <c r="L158" s="282"/>
      <c r="M158" s="282"/>
      <c r="N158" s="219"/>
      <c r="O158" s="283"/>
      <c r="P158" s="108"/>
      <c r="Q158" s="111"/>
      <c r="R158" s="111"/>
      <c r="S158" s="111"/>
      <c r="T158" s="111"/>
      <c r="U158" s="180"/>
      <c r="V158" s="112"/>
      <c r="W158" s="113"/>
      <c r="X158" s="112"/>
      <c r="Y158" s="113"/>
      <c r="Z158" s="112"/>
      <c r="AA158" s="408"/>
    </row>
    <row r="159" spans="1:27" ht="17.25" customHeight="1" hidden="1">
      <c r="A159" s="136"/>
      <c r="B159" s="273"/>
      <c r="C159" s="275"/>
      <c r="D159" s="275"/>
      <c r="E159" s="275"/>
      <c r="F159" s="275"/>
      <c r="G159" s="275"/>
      <c r="H159" s="275"/>
      <c r="I159" s="275"/>
      <c r="J159" s="275"/>
      <c r="K159" s="269">
        <v>654</v>
      </c>
      <c r="L159" s="282"/>
      <c r="M159" s="282"/>
      <c r="N159" s="219"/>
      <c r="O159" s="283"/>
      <c r="P159" s="108"/>
      <c r="Q159" s="111"/>
      <c r="R159" s="111"/>
      <c r="S159" s="111"/>
      <c r="T159" s="111"/>
      <c r="U159" s="180"/>
      <c r="V159" s="112"/>
      <c r="W159" s="113"/>
      <c r="X159" s="112"/>
      <c r="Y159" s="113"/>
      <c r="Z159" s="112"/>
      <c r="AA159" s="408"/>
    </row>
    <row r="160" spans="1:27" ht="11.25" customHeight="1" hidden="1">
      <c r="A160" s="136"/>
      <c r="B160" s="273"/>
      <c r="C160" s="275"/>
      <c r="D160" s="275"/>
      <c r="E160" s="275"/>
      <c r="F160" s="275"/>
      <c r="G160" s="275"/>
      <c r="H160" s="275"/>
      <c r="I160" s="275"/>
      <c r="J160" s="275"/>
      <c r="K160" s="269">
        <v>654</v>
      </c>
      <c r="L160" s="282"/>
      <c r="M160" s="282"/>
      <c r="N160" s="219"/>
      <c r="O160" s="283"/>
      <c r="P160" s="108"/>
      <c r="Q160" s="111"/>
      <c r="R160" s="111"/>
      <c r="S160" s="111"/>
      <c r="T160" s="111"/>
      <c r="U160" s="180"/>
      <c r="V160" s="112"/>
      <c r="W160" s="113"/>
      <c r="X160" s="112"/>
      <c r="Y160" s="113"/>
      <c r="Z160" s="112"/>
      <c r="AA160" s="408"/>
    </row>
    <row r="161" spans="1:27" ht="17.25" customHeight="1" hidden="1">
      <c r="A161" s="136"/>
      <c r="B161" s="273"/>
      <c r="C161" s="275"/>
      <c r="D161" s="275"/>
      <c r="E161" s="275"/>
      <c r="F161" s="275"/>
      <c r="G161" s="275"/>
      <c r="H161" s="275"/>
      <c r="I161" s="275"/>
      <c r="J161" s="275"/>
      <c r="K161" s="269">
        <v>654</v>
      </c>
      <c r="L161" s="282"/>
      <c r="M161" s="282"/>
      <c r="N161" s="219"/>
      <c r="O161" s="283"/>
      <c r="P161" s="108"/>
      <c r="Q161" s="111"/>
      <c r="R161" s="111"/>
      <c r="S161" s="111"/>
      <c r="T161" s="111"/>
      <c r="U161" s="180"/>
      <c r="V161" s="112"/>
      <c r="W161" s="113"/>
      <c r="X161" s="112"/>
      <c r="Y161" s="113"/>
      <c r="Z161" s="112"/>
      <c r="AA161" s="408"/>
    </row>
    <row r="162" spans="1:27" ht="17.25" customHeight="1" hidden="1">
      <c r="A162" s="136"/>
      <c r="B162" s="273"/>
      <c r="C162" s="275"/>
      <c r="D162" s="275"/>
      <c r="E162" s="275"/>
      <c r="F162" s="275"/>
      <c r="G162" s="275"/>
      <c r="H162" s="275"/>
      <c r="I162" s="275"/>
      <c r="J162" s="275"/>
      <c r="K162" s="269">
        <v>654</v>
      </c>
      <c r="L162" s="282"/>
      <c r="M162" s="282"/>
      <c r="N162" s="219"/>
      <c r="O162" s="283"/>
      <c r="P162" s="108"/>
      <c r="Q162" s="111"/>
      <c r="R162" s="111"/>
      <c r="S162" s="111"/>
      <c r="T162" s="111"/>
      <c r="U162" s="180"/>
      <c r="V162" s="112"/>
      <c r="W162" s="113"/>
      <c r="X162" s="112"/>
      <c r="Y162" s="113"/>
      <c r="Z162" s="112"/>
      <c r="AA162" s="408"/>
    </row>
    <row r="163" spans="1:27" ht="16.5" customHeight="1" hidden="1">
      <c r="A163" s="136"/>
      <c r="B163" s="273"/>
      <c r="C163" s="275"/>
      <c r="D163" s="275"/>
      <c r="E163" s="275"/>
      <c r="F163" s="275"/>
      <c r="G163" s="275"/>
      <c r="H163" s="275"/>
      <c r="I163" s="275"/>
      <c r="J163" s="275"/>
      <c r="K163" s="269">
        <v>654</v>
      </c>
      <c r="L163" s="282"/>
      <c r="M163" s="282"/>
      <c r="N163" s="219"/>
      <c r="O163" s="283"/>
      <c r="P163" s="108"/>
      <c r="Q163" s="111"/>
      <c r="R163" s="111"/>
      <c r="S163" s="111"/>
      <c r="T163" s="111"/>
      <c r="U163" s="180"/>
      <c r="V163" s="112"/>
      <c r="W163" s="113"/>
      <c r="X163" s="112"/>
      <c r="Y163" s="113"/>
      <c r="Z163" s="112"/>
      <c r="AA163" s="408"/>
    </row>
    <row r="164" spans="1:27" s="146" customFormat="1" ht="12.75">
      <c r="A164" s="741"/>
      <c r="B164" s="279" t="s">
        <v>198</v>
      </c>
      <c r="C164" s="280"/>
      <c r="D164" s="280"/>
      <c r="E164" s="280"/>
      <c r="F164" s="280"/>
      <c r="G164" s="280"/>
      <c r="H164" s="280"/>
      <c r="I164" s="280"/>
      <c r="J164" s="280"/>
      <c r="K164" s="269">
        <v>654</v>
      </c>
      <c r="L164" s="281">
        <v>5</v>
      </c>
      <c r="M164" s="281"/>
      <c r="N164" s="220"/>
      <c r="O164" s="269"/>
      <c r="P164" s="101"/>
      <c r="Q164" s="104">
        <v>79429000</v>
      </c>
      <c r="R164" s="104">
        <v>0</v>
      </c>
      <c r="S164" s="104">
        <v>0</v>
      </c>
      <c r="T164" s="104">
        <v>0</v>
      </c>
      <c r="U164" s="252">
        <f>U165+U190+U176</f>
        <v>25757688.27</v>
      </c>
      <c r="V164" s="105">
        <f>V165+V190+V176</f>
        <v>26280000</v>
      </c>
      <c r="W164" s="117"/>
      <c r="X164" s="105">
        <f>X165+X190+X176</f>
        <v>11583385</v>
      </c>
      <c r="Y164" s="117">
        <f>Y165+Y204</f>
        <v>0</v>
      </c>
      <c r="Z164" s="105">
        <f>Z165+Z190+Z176</f>
        <v>12983900</v>
      </c>
      <c r="AA164" s="417">
        <f>AA165+AA204</f>
        <v>0</v>
      </c>
    </row>
    <row r="165" spans="1:27" s="145" customFormat="1" ht="17.25" customHeight="1">
      <c r="A165" s="147"/>
      <c r="B165" s="284" t="s">
        <v>122</v>
      </c>
      <c r="C165" s="280"/>
      <c r="D165" s="280"/>
      <c r="E165" s="280"/>
      <c r="F165" s="280"/>
      <c r="G165" s="280"/>
      <c r="H165" s="280"/>
      <c r="I165" s="280"/>
      <c r="J165" s="280"/>
      <c r="K165" s="269">
        <v>654</v>
      </c>
      <c r="L165" s="270">
        <v>5</v>
      </c>
      <c r="M165" s="270">
        <v>1</v>
      </c>
      <c r="N165" s="271"/>
      <c r="O165" s="272"/>
      <c r="P165" s="101"/>
      <c r="Q165" s="104">
        <v>79429000</v>
      </c>
      <c r="R165" s="104">
        <v>0</v>
      </c>
      <c r="S165" s="104">
        <v>0</v>
      </c>
      <c r="T165" s="104">
        <v>0</v>
      </c>
      <c r="U165" s="180">
        <f>U170+U174+U166</f>
        <v>7112439.27</v>
      </c>
      <c r="V165" s="112">
        <f>V170</f>
        <v>13140000</v>
      </c>
      <c r="W165" s="113"/>
      <c r="X165" s="112">
        <f>X170+X174</f>
        <v>3994100</v>
      </c>
      <c r="Y165" s="113"/>
      <c r="Z165" s="112">
        <f>Z170+Z174</f>
        <v>4182900</v>
      </c>
      <c r="AA165" s="417"/>
    </row>
    <row r="166" spans="1:27" s="145" customFormat="1" ht="99" customHeight="1">
      <c r="A166" s="147"/>
      <c r="B166" s="783" t="s">
        <v>7</v>
      </c>
      <c r="C166" s="280"/>
      <c r="D166" s="280"/>
      <c r="E166" s="280"/>
      <c r="F166" s="280"/>
      <c r="G166" s="280"/>
      <c r="H166" s="280"/>
      <c r="I166" s="280"/>
      <c r="J166" s="280"/>
      <c r="K166" s="269"/>
      <c r="L166" s="270">
        <v>5</v>
      </c>
      <c r="M166" s="270">
        <v>1</v>
      </c>
      <c r="N166" s="796" t="s">
        <v>4</v>
      </c>
      <c r="O166" s="797">
        <v>0</v>
      </c>
      <c r="P166" s="101"/>
      <c r="Q166" s="104"/>
      <c r="R166" s="104"/>
      <c r="S166" s="104"/>
      <c r="T166" s="104"/>
      <c r="U166" s="180">
        <f>U167</f>
        <v>3298539.27</v>
      </c>
      <c r="V166" s="112"/>
      <c r="W166" s="113"/>
      <c r="X166" s="112"/>
      <c r="Y166" s="113"/>
      <c r="Z166" s="112"/>
      <c r="AA166" s="417"/>
    </row>
    <row r="167" spans="1:27" s="145" customFormat="1" ht="17.25" customHeight="1">
      <c r="A167" s="147"/>
      <c r="B167" s="277" t="s">
        <v>141</v>
      </c>
      <c r="C167" s="280"/>
      <c r="D167" s="280"/>
      <c r="E167" s="280"/>
      <c r="F167" s="280"/>
      <c r="G167" s="280"/>
      <c r="H167" s="280"/>
      <c r="I167" s="280"/>
      <c r="J167" s="280"/>
      <c r="K167" s="269"/>
      <c r="L167" s="270">
        <v>5</v>
      </c>
      <c r="M167" s="270">
        <v>1</v>
      </c>
      <c r="N167" s="796" t="s">
        <v>4</v>
      </c>
      <c r="O167" s="797">
        <v>540</v>
      </c>
      <c r="P167" s="101"/>
      <c r="Q167" s="104"/>
      <c r="R167" s="104"/>
      <c r="S167" s="104"/>
      <c r="T167" s="104"/>
      <c r="U167" s="180">
        <v>3298539.27</v>
      </c>
      <c r="V167" s="112"/>
      <c r="W167" s="113"/>
      <c r="X167" s="112"/>
      <c r="Y167" s="113"/>
      <c r="Z167" s="112"/>
      <c r="AA167" s="417"/>
    </row>
    <row r="168" spans="1:27" s="145" customFormat="1" ht="53.25" customHeight="1">
      <c r="A168" s="147"/>
      <c r="B168" s="306" t="s">
        <v>324</v>
      </c>
      <c r="C168" s="280"/>
      <c r="D168" s="280"/>
      <c r="E168" s="280"/>
      <c r="F168" s="280"/>
      <c r="G168" s="280"/>
      <c r="H168" s="280"/>
      <c r="I168" s="280"/>
      <c r="J168" s="280"/>
      <c r="K168" s="269">
        <v>654</v>
      </c>
      <c r="L168" s="270">
        <v>5</v>
      </c>
      <c r="M168" s="270">
        <v>1</v>
      </c>
      <c r="N168" s="307" t="s">
        <v>51</v>
      </c>
      <c r="O168" s="272"/>
      <c r="P168" s="101"/>
      <c r="Q168" s="104"/>
      <c r="R168" s="104"/>
      <c r="S168" s="104"/>
      <c r="T168" s="104"/>
      <c r="U168" s="180">
        <f>U170+U175</f>
        <v>3753900</v>
      </c>
      <c r="V168" s="112"/>
      <c r="W168" s="480"/>
      <c r="X168" s="112">
        <f>X170+X175</f>
        <v>3934100</v>
      </c>
      <c r="Y168" s="113"/>
      <c r="Z168" s="112">
        <f>Z170+Z175</f>
        <v>4122900</v>
      </c>
      <c r="AA168" s="417"/>
    </row>
    <row r="169" spans="1:27" s="145" customFormat="1" ht="60.75" customHeight="1">
      <c r="A169" s="147"/>
      <c r="B169" s="322" t="s">
        <v>17</v>
      </c>
      <c r="C169" s="280"/>
      <c r="D169" s="280"/>
      <c r="E169" s="280"/>
      <c r="F169" s="280"/>
      <c r="G169" s="280"/>
      <c r="H169" s="280"/>
      <c r="I169" s="280"/>
      <c r="J169" s="280"/>
      <c r="K169" s="269"/>
      <c r="L169" s="270">
        <v>5</v>
      </c>
      <c r="M169" s="270">
        <v>1</v>
      </c>
      <c r="N169" s="307" t="s">
        <v>196</v>
      </c>
      <c r="O169" s="272"/>
      <c r="P169" s="101"/>
      <c r="Q169" s="104"/>
      <c r="R169" s="104"/>
      <c r="S169" s="104"/>
      <c r="T169" s="104"/>
      <c r="U169" s="180">
        <f>U170</f>
        <v>3753900</v>
      </c>
      <c r="V169" s="112"/>
      <c r="W169" s="480"/>
      <c r="X169" s="112">
        <f>X170</f>
        <v>3934100</v>
      </c>
      <c r="Y169" s="113"/>
      <c r="Z169" s="112">
        <f>Z170</f>
        <v>4122900</v>
      </c>
      <c r="AA169" s="417"/>
    </row>
    <row r="170" spans="1:27" s="149" customFormat="1" ht="15" customHeight="1">
      <c r="A170" s="148"/>
      <c r="B170" s="223" t="s">
        <v>179</v>
      </c>
      <c r="C170" s="285"/>
      <c r="D170" s="285"/>
      <c r="E170" s="285"/>
      <c r="F170" s="285"/>
      <c r="G170" s="285"/>
      <c r="H170" s="285"/>
      <c r="I170" s="285"/>
      <c r="J170" s="285"/>
      <c r="K170" s="269">
        <v>654</v>
      </c>
      <c r="L170" s="270">
        <v>5</v>
      </c>
      <c r="M170" s="270">
        <v>1</v>
      </c>
      <c r="N170" s="307" t="s">
        <v>196</v>
      </c>
      <c r="O170" s="272">
        <v>800</v>
      </c>
      <c r="P170" s="257"/>
      <c r="Q170" s="258"/>
      <c r="R170" s="258"/>
      <c r="S170" s="258"/>
      <c r="T170" s="258"/>
      <c r="U170" s="800">
        <f>U171</f>
        <v>3753900</v>
      </c>
      <c r="V170" s="259">
        <f>V171+V175</f>
        <v>13140000</v>
      </c>
      <c r="W170" s="260"/>
      <c r="X170" s="259">
        <f>X171</f>
        <v>3934100</v>
      </c>
      <c r="Y170" s="260"/>
      <c r="Z170" s="259">
        <f>Z171</f>
        <v>4122900</v>
      </c>
      <c r="AA170" s="418"/>
    </row>
    <row r="171" spans="1:27" ht="36.75" customHeight="1">
      <c r="A171" s="136"/>
      <c r="B171" s="222" t="s">
        <v>197</v>
      </c>
      <c r="C171" s="275"/>
      <c r="D171" s="275"/>
      <c r="E171" s="275"/>
      <c r="F171" s="275"/>
      <c r="G171" s="275"/>
      <c r="H171" s="275"/>
      <c r="I171" s="275"/>
      <c r="J171" s="275"/>
      <c r="K171" s="269">
        <v>654</v>
      </c>
      <c r="L171" s="270">
        <v>5</v>
      </c>
      <c r="M171" s="270">
        <v>1</v>
      </c>
      <c r="N171" s="307" t="s">
        <v>196</v>
      </c>
      <c r="O171" s="272">
        <v>810</v>
      </c>
      <c r="P171" s="108"/>
      <c r="Q171" s="111">
        <v>79429000</v>
      </c>
      <c r="R171" s="111">
        <v>0</v>
      </c>
      <c r="S171" s="111">
        <v>0</v>
      </c>
      <c r="T171" s="111">
        <v>0</v>
      </c>
      <c r="U171" s="800">
        <v>3753900</v>
      </c>
      <c r="V171" s="259">
        <f>V175+V176</f>
        <v>13140000</v>
      </c>
      <c r="W171" s="260"/>
      <c r="X171" s="259">
        <v>3934100</v>
      </c>
      <c r="Y171" s="260"/>
      <c r="Z171" s="259">
        <v>4122900</v>
      </c>
      <c r="AA171" s="408"/>
    </row>
    <row r="172" spans="1:27" ht="36.75" customHeight="1">
      <c r="A172" s="136"/>
      <c r="B172" s="322" t="s">
        <v>297</v>
      </c>
      <c r="C172" s="275"/>
      <c r="D172" s="275"/>
      <c r="E172" s="275"/>
      <c r="F172" s="275"/>
      <c r="G172" s="275"/>
      <c r="H172" s="275"/>
      <c r="I172" s="275"/>
      <c r="J172" s="275"/>
      <c r="K172" s="269"/>
      <c r="L172" s="270">
        <v>5</v>
      </c>
      <c r="M172" s="270">
        <v>1</v>
      </c>
      <c r="N172" s="307" t="s">
        <v>196</v>
      </c>
      <c r="O172" s="272"/>
      <c r="P172" s="108"/>
      <c r="Q172" s="111"/>
      <c r="R172" s="111"/>
      <c r="S172" s="111"/>
      <c r="T172" s="111"/>
      <c r="U172" s="180">
        <f>U173</f>
        <v>60000</v>
      </c>
      <c r="V172" s="112"/>
      <c r="W172" s="113"/>
      <c r="X172" s="112">
        <v>60000</v>
      </c>
      <c r="Y172" s="113"/>
      <c r="Z172" s="112">
        <v>60000</v>
      </c>
      <c r="AA172" s="408"/>
    </row>
    <row r="173" spans="1:27" ht="30" customHeight="1">
      <c r="A173" s="136"/>
      <c r="B173" s="223" t="s">
        <v>175</v>
      </c>
      <c r="C173" s="275"/>
      <c r="D173" s="275"/>
      <c r="E173" s="275"/>
      <c r="F173" s="275"/>
      <c r="G173" s="275"/>
      <c r="H173" s="275"/>
      <c r="I173" s="275"/>
      <c r="J173" s="275"/>
      <c r="K173" s="269"/>
      <c r="L173" s="270">
        <v>5</v>
      </c>
      <c r="M173" s="270">
        <v>1</v>
      </c>
      <c r="N173" s="307" t="s">
        <v>196</v>
      </c>
      <c r="O173" s="272">
        <v>200</v>
      </c>
      <c r="P173" s="108"/>
      <c r="Q173" s="111"/>
      <c r="R173" s="111"/>
      <c r="S173" s="111"/>
      <c r="T173" s="111"/>
      <c r="U173" s="180">
        <f>U174</f>
        <v>60000</v>
      </c>
      <c r="V173" s="112"/>
      <c r="W173" s="113"/>
      <c r="X173" s="112">
        <v>60000</v>
      </c>
      <c r="Y173" s="113"/>
      <c r="Z173" s="112">
        <v>60000</v>
      </c>
      <c r="AA173" s="408"/>
    </row>
    <row r="174" spans="1:27" ht="24" customHeight="1">
      <c r="A174" s="136"/>
      <c r="B174" s="222" t="s">
        <v>176</v>
      </c>
      <c r="C174" s="275"/>
      <c r="D174" s="275"/>
      <c r="E174" s="275"/>
      <c r="F174" s="275"/>
      <c r="G174" s="275"/>
      <c r="H174" s="275"/>
      <c r="I174" s="275"/>
      <c r="J174" s="275"/>
      <c r="K174" s="269"/>
      <c r="L174" s="270">
        <v>5</v>
      </c>
      <c r="M174" s="270">
        <v>1</v>
      </c>
      <c r="N174" s="307" t="s">
        <v>196</v>
      </c>
      <c r="O174" s="272">
        <v>240</v>
      </c>
      <c r="P174" s="108"/>
      <c r="Q174" s="111"/>
      <c r="R174" s="111"/>
      <c r="S174" s="111"/>
      <c r="T174" s="111"/>
      <c r="U174" s="180">
        <v>60000</v>
      </c>
      <c r="V174" s="112"/>
      <c r="W174" s="113"/>
      <c r="X174" s="112">
        <v>60000</v>
      </c>
      <c r="Y174" s="113"/>
      <c r="Z174" s="112">
        <v>60000</v>
      </c>
      <c r="AA174" s="408"/>
    </row>
    <row r="175" spans="1:27" ht="21" customHeight="1" hidden="1">
      <c r="A175" s="136"/>
      <c r="B175" s="277"/>
      <c r="C175" s="275"/>
      <c r="D175" s="275"/>
      <c r="E175" s="275"/>
      <c r="F175" s="275"/>
      <c r="G175" s="275"/>
      <c r="H175" s="275"/>
      <c r="I175" s="275"/>
      <c r="J175" s="275"/>
      <c r="K175" s="269"/>
      <c r="L175" s="270"/>
      <c r="M175" s="270"/>
      <c r="N175" s="271"/>
      <c r="O175" s="272"/>
      <c r="P175" s="108"/>
      <c r="Q175" s="111"/>
      <c r="R175" s="111"/>
      <c r="S175" s="111"/>
      <c r="T175" s="111"/>
      <c r="U175" s="180"/>
      <c r="V175" s="112"/>
      <c r="W175" s="113"/>
      <c r="X175" s="112"/>
      <c r="Y175" s="113"/>
      <c r="Z175" s="112"/>
      <c r="AA175" s="408"/>
    </row>
    <row r="176" spans="1:27" s="145" customFormat="1" ht="12" customHeight="1">
      <c r="A176" s="143"/>
      <c r="B176" s="277" t="s">
        <v>130</v>
      </c>
      <c r="C176" s="280"/>
      <c r="D176" s="280"/>
      <c r="E176" s="280"/>
      <c r="F176" s="280"/>
      <c r="G176" s="280"/>
      <c r="H176" s="280"/>
      <c r="I176" s="280"/>
      <c r="J176" s="280"/>
      <c r="K176" s="269">
        <v>654</v>
      </c>
      <c r="L176" s="270">
        <v>5</v>
      </c>
      <c r="M176" s="270">
        <v>2</v>
      </c>
      <c r="N176" s="271"/>
      <c r="O176" s="272"/>
      <c r="P176" s="108"/>
      <c r="Q176" s="111"/>
      <c r="R176" s="111"/>
      <c r="S176" s="111"/>
      <c r="T176" s="111"/>
      <c r="U176" s="180">
        <f>U183+U188+U177</f>
        <v>18201140</v>
      </c>
      <c r="V176" s="112">
        <f>V177+V183+V186+V188</f>
        <v>13140000</v>
      </c>
      <c r="W176" s="113"/>
      <c r="X176" s="112">
        <f>X183+X188+X177</f>
        <v>7195285</v>
      </c>
      <c r="Y176" s="117"/>
      <c r="Z176" s="112">
        <f>Z183+Z188+Z177</f>
        <v>8407000</v>
      </c>
      <c r="AA176" s="407"/>
    </row>
    <row r="177" spans="1:27" ht="46.5" customHeight="1">
      <c r="A177" s="136"/>
      <c r="B177" s="277" t="s">
        <v>284</v>
      </c>
      <c r="C177" s="275"/>
      <c r="D177" s="275"/>
      <c r="E177" s="275"/>
      <c r="F177" s="275"/>
      <c r="G177" s="275"/>
      <c r="H177" s="275"/>
      <c r="I177" s="275"/>
      <c r="J177" s="275"/>
      <c r="K177" s="269">
        <v>654</v>
      </c>
      <c r="L177" s="270">
        <v>5</v>
      </c>
      <c r="M177" s="270">
        <v>2</v>
      </c>
      <c r="N177" s="307" t="s">
        <v>199</v>
      </c>
      <c r="O177" s="272"/>
      <c r="P177" s="108"/>
      <c r="Q177" s="111"/>
      <c r="R177" s="111"/>
      <c r="S177" s="111"/>
      <c r="T177" s="111"/>
      <c r="U177" s="180">
        <f>U180</f>
        <v>470000</v>
      </c>
      <c r="V177" s="112">
        <f>V180</f>
        <v>5037000</v>
      </c>
      <c r="W177" s="113"/>
      <c r="X177" s="112">
        <f>X180</f>
        <v>90285</v>
      </c>
      <c r="Y177" s="113"/>
      <c r="Z177" s="112">
        <f>Z180</f>
        <v>60000</v>
      </c>
      <c r="AA177" s="408"/>
    </row>
    <row r="178" spans="1:27" ht="46.5" customHeight="1">
      <c r="A178" s="136"/>
      <c r="B178" s="459" t="s">
        <v>296</v>
      </c>
      <c r="C178" s="275"/>
      <c r="D178" s="275"/>
      <c r="E178" s="275"/>
      <c r="F178" s="275"/>
      <c r="G178" s="275"/>
      <c r="H178" s="275"/>
      <c r="I178" s="275"/>
      <c r="J178" s="275"/>
      <c r="K178" s="269"/>
      <c r="L178" s="270">
        <v>5</v>
      </c>
      <c r="M178" s="270">
        <v>2</v>
      </c>
      <c r="N178" s="307" t="s">
        <v>199</v>
      </c>
      <c r="O178" s="272"/>
      <c r="P178" s="108"/>
      <c r="Q178" s="111"/>
      <c r="R178" s="111"/>
      <c r="S178" s="111"/>
      <c r="T178" s="111"/>
      <c r="U178" s="180">
        <f>U179</f>
        <v>470000</v>
      </c>
      <c r="V178" s="112">
        <v>5037000</v>
      </c>
      <c r="W178" s="113"/>
      <c r="X178" s="112">
        <f>X179</f>
        <v>90285</v>
      </c>
      <c r="Y178" s="113"/>
      <c r="Z178" s="112">
        <f>Z179</f>
        <v>60000</v>
      </c>
      <c r="AA178" s="408"/>
    </row>
    <row r="179" spans="1:27" ht="34.5" customHeight="1">
      <c r="A179" s="136"/>
      <c r="B179" s="223" t="s">
        <v>175</v>
      </c>
      <c r="C179" s="275"/>
      <c r="D179" s="275"/>
      <c r="E179" s="275"/>
      <c r="F179" s="275"/>
      <c r="G179" s="275"/>
      <c r="H179" s="275"/>
      <c r="I179" s="275"/>
      <c r="J179" s="275"/>
      <c r="K179" s="269"/>
      <c r="L179" s="270">
        <v>5</v>
      </c>
      <c r="M179" s="270">
        <v>2</v>
      </c>
      <c r="N179" s="307" t="s">
        <v>199</v>
      </c>
      <c r="O179" s="272">
        <v>200</v>
      </c>
      <c r="P179" s="108"/>
      <c r="Q179" s="111"/>
      <c r="R179" s="111"/>
      <c r="S179" s="111"/>
      <c r="T179" s="111"/>
      <c r="U179" s="180">
        <f>U180</f>
        <v>470000</v>
      </c>
      <c r="V179" s="112">
        <v>5037000</v>
      </c>
      <c r="W179" s="113"/>
      <c r="X179" s="112">
        <f>X180</f>
        <v>90285</v>
      </c>
      <c r="Y179" s="113"/>
      <c r="Z179" s="112">
        <f>Z180</f>
        <v>60000</v>
      </c>
      <c r="AA179" s="408"/>
    </row>
    <row r="180" spans="1:32" ht="34.5" customHeight="1">
      <c r="A180" s="136"/>
      <c r="B180" s="222" t="s">
        <v>176</v>
      </c>
      <c r="C180" s="275"/>
      <c r="D180" s="275"/>
      <c r="E180" s="275"/>
      <c r="F180" s="275"/>
      <c r="G180" s="275"/>
      <c r="H180" s="275"/>
      <c r="I180" s="275"/>
      <c r="J180" s="275"/>
      <c r="K180" s="269">
        <v>654</v>
      </c>
      <c r="L180" s="270">
        <v>5</v>
      </c>
      <c r="M180" s="270">
        <v>2</v>
      </c>
      <c r="N180" s="307" t="s">
        <v>199</v>
      </c>
      <c r="O180" s="272">
        <v>240</v>
      </c>
      <c r="P180" s="108"/>
      <c r="Q180" s="111"/>
      <c r="R180" s="111"/>
      <c r="S180" s="111"/>
      <c r="T180" s="111"/>
      <c r="U180" s="180">
        <v>470000</v>
      </c>
      <c r="V180" s="112">
        <v>5037000</v>
      </c>
      <c r="W180" s="113"/>
      <c r="X180" s="112">
        <f>90000-39715+40000</f>
        <v>90285</v>
      </c>
      <c r="Y180" s="113"/>
      <c r="Z180" s="112">
        <v>60000</v>
      </c>
      <c r="AA180" s="408"/>
      <c r="AF180" s="468" t="s">
        <v>303</v>
      </c>
    </row>
    <row r="181" spans="1:27" ht="52.5" customHeight="1">
      <c r="A181" s="136"/>
      <c r="B181" s="277" t="s">
        <v>324</v>
      </c>
      <c r="C181" s="275"/>
      <c r="D181" s="275"/>
      <c r="E181" s="275"/>
      <c r="F181" s="275"/>
      <c r="G181" s="275"/>
      <c r="H181" s="275"/>
      <c r="I181" s="275"/>
      <c r="J181" s="275"/>
      <c r="K181" s="269"/>
      <c r="L181" s="270">
        <v>5</v>
      </c>
      <c r="M181" s="270">
        <v>2</v>
      </c>
      <c r="N181" s="433" t="s">
        <v>265</v>
      </c>
      <c r="O181" s="272"/>
      <c r="P181" s="108"/>
      <c r="Q181" s="111"/>
      <c r="R181" s="111"/>
      <c r="S181" s="111"/>
      <c r="T181" s="111"/>
      <c r="U181" s="180">
        <f>U183</f>
        <v>17731140</v>
      </c>
      <c r="V181" s="112">
        <f>V183</f>
        <v>1603000</v>
      </c>
      <c r="W181" s="113"/>
      <c r="X181" s="112">
        <f>X183</f>
        <v>7105000</v>
      </c>
      <c r="Y181" s="113"/>
      <c r="Z181" s="112">
        <f>Z183</f>
        <v>8347000</v>
      </c>
      <c r="AA181" s="408"/>
    </row>
    <row r="182" spans="1:27" ht="72.75" customHeight="1">
      <c r="A182" s="136"/>
      <c r="B182" s="460" t="s">
        <v>293</v>
      </c>
      <c r="C182" s="275"/>
      <c r="D182" s="275"/>
      <c r="E182" s="275"/>
      <c r="F182" s="275"/>
      <c r="G182" s="275"/>
      <c r="H182" s="275"/>
      <c r="I182" s="275"/>
      <c r="J182" s="275"/>
      <c r="K182" s="269"/>
      <c r="L182" s="270">
        <v>5</v>
      </c>
      <c r="M182" s="270">
        <v>2</v>
      </c>
      <c r="N182" s="433" t="s">
        <v>264</v>
      </c>
      <c r="O182" s="272"/>
      <c r="P182" s="108"/>
      <c r="Q182" s="111"/>
      <c r="R182" s="111"/>
      <c r="S182" s="111"/>
      <c r="T182" s="111"/>
      <c r="U182" s="180">
        <f>U183</f>
        <v>17731140</v>
      </c>
      <c r="V182" s="112">
        <v>1603000</v>
      </c>
      <c r="W182" s="113"/>
      <c r="X182" s="112">
        <f>X183</f>
        <v>7105000</v>
      </c>
      <c r="Y182" s="113"/>
      <c r="Z182" s="112">
        <f>Z183</f>
        <v>8347000</v>
      </c>
      <c r="AA182" s="408"/>
    </row>
    <row r="183" spans="1:27" ht="108" customHeight="1">
      <c r="A183" s="136"/>
      <c r="B183" s="306" t="s">
        <v>327</v>
      </c>
      <c r="C183" s="275"/>
      <c r="D183" s="275"/>
      <c r="E183" s="275"/>
      <c r="F183" s="275"/>
      <c r="G183" s="275"/>
      <c r="H183" s="275"/>
      <c r="I183" s="275"/>
      <c r="J183" s="275"/>
      <c r="K183" s="269">
        <v>654</v>
      </c>
      <c r="L183" s="270">
        <v>5</v>
      </c>
      <c r="M183" s="270">
        <v>2</v>
      </c>
      <c r="N183" s="433" t="s">
        <v>265</v>
      </c>
      <c r="O183" s="272"/>
      <c r="P183" s="108"/>
      <c r="Q183" s="111"/>
      <c r="R183" s="111"/>
      <c r="S183" s="111"/>
      <c r="T183" s="111"/>
      <c r="U183" s="180">
        <f>U185</f>
        <v>17731140</v>
      </c>
      <c r="V183" s="112">
        <f>V185</f>
        <v>1603000</v>
      </c>
      <c r="W183" s="113"/>
      <c r="X183" s="112">
        <f>X185</f>
        <v>7105000</v>
      </c>
      <c r="Y183" s="113"/>
      <c r="Z183" s="112">
        <f>Z185</f>
        <v>8347000</v>
      </c>
      <c r="AA183" s="408"/>
    </row>
    <row r="184" spans="1:27" ht="17.25" customHeight="1">
      <c r="A184" s="136"/>
      <c r="B184" s="450" t="s">
        <v>251</v>
      </c>
      <c r="C184" s="275"/>
      <c r="D184" s="275"/>
      <c r="E184" s="275"/>
      <c r="F184" s="275"/>
      <c r="G184" s="275"/>
      <c r="H184" s="275"/>
      <c r="I184" s="275"/>
      <c r="J184" s="275"/>
      <c r="K184" s="269"/>
      <c r="L184" s="270">
        <v>5</v>
      </c>
      <c r="M184" s="270">
        <v>2</v>
      </c>
      <c r="N184" s="433" t="s">
        <v>264</v>
      </c>
      <c r="O184" s="272">
        <v>500</v>
      </c>
      <c r="P184" s="108"/>
      <c r="Q184" s="111"/>
      <c r="R184" s="111"/>
      <c r="S184" s="111"/>
      <c r="T184" s="111"/>
      <c r="U184" s="180">
        <f>U185</f>
        <v>17731140</v>
      </c>
      <c r="V184" s="112">
        <v>1603000</v>
      </c>
      <c r="W184" s="113"/>
      <c r="X184" s="112">
        <f>X185</f>
        <v>7105000</v>
      </c>
      <c r="Y184" s="113"/>
      <c r="Z184" s="112">
        <f>Z185</f>
        <v>8347000</v>
      </c>
      <c r="AA184" s="408"/>
    </row>
    <row r="185" spans="1:27" ht="14.25" customHeight="1">
      <c r="A185" s="136"/>
      <c r="B185" s="277" t="s">
        <v>141</v>
      </c>
      <c r="C185" s="275"/>
      <c r="D185" s="275"/>
      <c r="E185" s="275"/>
      <c r="F185" s="275"/>
      <c r="G185" s="275"/>
      <c r="H185" s="275"/>
      <c r="I185" s="275"/>
      <c r="J185" s="275"/>
      <c r="K185" s="269">
        <v>654</v>
      </c>
      <c r="L185" s="270">
        <v>5</v>
      </c>
      <c r="M185" s="270">
        <v>2</v>
      </c>
      <c r="N185" s="433" t="s">
        <v>264</v>
      </c>
      <c r="O185" s="272">
        <v>540</v>
      </c>
      <c r="P185" s="108"/>
      <c r="Q185" s="111"/>
      <c r="R185" s="111"/>
      <c r="S185" s="111"/>
      <c r="T185" s="111"/>
      <c r="U185" s="180">
        <f>5710000+12021140</f>
        <v>17731140</v>
      </c>
      <c r="V185" s="112">
        <v>1603000</v>
      </c>
      <c r="W185" s="113"/>
      <c r="X185" s="112">
        <v>7105000</v>
      </c>
      <c r="Y185" s="113"/>
      <c r="Z185" s="112">
        <v>8347000</v>
      </c>
      <c r="AA185" s="408"/>
    </row>
    <row r="186" spans="1:27" ht="35.25" customHeight="1" hidden="1">
      <c r="A186" s="136"/>
      <c r="B186" s="277"/>
      <c r="C186" s="275"/>
      <c r="D186" s="275"/>
      <c r="E186" s="275"/>
      <c r="F186" s="275"/>
      <c r="G186" s="275"/>
      <c r="H186" s="275"/>
      <c r="I186" s="275"/>
      <c r="J186" s="275"/>
      <c r="K186" s="269"/>
      <c r="L186" s="270"/>
      <c r="M186" s="270"/>
      <c r="N186" s="271"/>
      <c r="O186" s="272"/>
      <c r="P186" s="108"/>
      <c r="Q186" s="111"/>
      <c r="R186" s="111"/>
      <c r="S186" s="111"/>
      <c r="T186" s="111"/>
      <c r="U186" s="180"/>
      <c r="V186" s="112"/>
      <c r="W186" s="113"/>
      <c r="X186" s="112"/>
      <c r="Y186" s="113"/>
      <c r="Z186" s="112"/>
      <c r="AA186" s="408"/>
    </row>
    <row r="187" spans="1:27" ht="22.5" customHeight="1" hidden="1">
      <c r="A187" s="136"/>
      <c r="B187" s="277"/>
      <c r="C187" s="275"/>
      <c r="D187" s="275"/>
      <c r="E187" s="275"/>
      <c r="F187" s="275"/>
      <c r="G187" s="275"/>
      <c r="H187" s="275"/>
      <c r="I187" s="275"/>
      <c r="J187" s="275"/>
      <c r="K187" s="269"/>
      <c r="L187" s="270"/>
      <c r="M187" s="270"/>
      <c r="N187" s="271"/>
      <c r="O187" s="272"/>
      <c r="P187" s="108"/>
      <c r="Q187" s="111"/>
      <c r="R187" s="111"/>
      <c r="S187" s="111"/>
      <c r="T187" s="111"/>
      <c r="U187" s="180"/>
      <c r="V187" s="112"/>
      <c r="W187" s="113"/>
      <c r="X187" s="112"/>
      <c r="Y187" s="113"/>
      <c r="Z187" s="112"/>
      <c r="AA187" s="408"/>
    </row>
    <row r="188" spans="1:27" ht="22.5" customHeight="1" hidden="1">
      <c r="A188" s="136"/>
      <c r="B188" s="277" t="s">
        <v>137</v>
      </c>
      <c r="C188" s="275"/>
      <c r="D188" s="275"/>
      <c r="E188" s="275"/>
      <c r="F188" s="275"/>
      <c r="G188" s="275"/>
      <c r="H188" s="275"/>
      <c r="I188" s="275"/>
      <c r="J188" s="275"/>
      <c r="K188" s="269">
        <v>654</v>
      </c>
      <c r="L188" s="270">
        <v>5</v>
      </c>
      <c r="M188" s="270">
        <v>2</v>
      </c>
      <c r="N188" s="271">
        <v>7952200</v>
      </c>
      <c r="O188" s="272">
        <v>0</v>
      </c>
      <c r="P188" s="108"/>
      <c r="Q188" s="111"/>
      <c r="R188" s="111"/>
      <c r="S188" s="111"/>
      <c r="T188" s="111"/>
      <c r="U188" s="180">
        <f>U189</f>
        <v>0</v>
      </c>
      <c r="V188" s="112">
        <f>V189</f>
        <v>6500000</v>
      </c>
      <c r="W188" s="113"/>
      <c r="X188" s="112">
        <f>X189</f>
        <v>0</v>
      </c>
      <c r="Y188" s="113"/>
      <c r="Z188" s="112">
        <f>Z189</f>
        <v>0</v>
      </c>
      <c r="AA188" s="408"/>
    </row>
    <row r="189" spans="1:27" ht="22.5" customHeight="1" hidden="1">
      <c r="A189" s="136"/>
      <c r="B189" s="277" t="s">
        <v>141</v>
      </c>
      <c r="C189" s="275"/>
      <c r="D189" s="275"/>
      <c r="E189" s="275"/>
      <c r="F189" s="275"/>
      <c r="G189" s="275"/>
      <c r="H189" s="275"/>
      <c r="I189" s="275"/>
      <c r="J189" s="275"/>
      <c r="K189" s="269">
        <v>654</v>
      </c>
      <c r="L189" s="270">
        <v>5</v>
      </c>
      <c r="M189" s="270">
        <v>2</v>
      </c>
      <c r="N189" s="271">
        <v>7952200</v>
      </c>
      <c r="O189" s="272">
        <v>540</v>
      </c>
      <c r="P189" s="108"/>
      <c r="Q189" s="111"/>
      <c r="R189" s="111"/>
      <c r="S189" s="111"/>
      <c r="T189" s="111"/>
      <c r="U189" s="180"/>
      <c r="V189" s="112">
        <v>6500000</v>
      </c>
      <c r="W189" s="113"/>
      <c r="X189" s="112"/>
      <c r="Y189" s="113"/>
      <c r="Z189" s="112"/>
      <c r="AA189" s="408"/>
    </row>
    <row r="190" spans="1:27" s="149" customFormat="1" ht="19.5" customHeight="1">
      <c r="A190" s="148"/>
      <c r="B190" s="284" t="s">
        <v>101</v>
      </c>
      <c r="C190" s="323"/>
      <c r="D190" s="323"/>
      <c r="E190" s="323"/>
      <c r="F190" s="323"/>
      <c r="G190" s="323"/>
      <c r="H190" s="323"/>
      <c r="I190" s="323"/>
      <c r="J190" s="323"/>
      <c r="K190" s="283">
        <v>654</v>
      </c>
      <c r="L190" s="324">
        <v>5</v>
      </c>
      <c r="M190" s="324">
        <v>3</v>
      </c>
      <c r="N190" s="271"/>
      <c r="O190" s="325"/>
      <c r="P190" s="326"/>
      <c r="Q190" s="327">
        <v>79429000</v>
      </c>
      <c r="R190" s="327">
        <v>0</v>
      </c>
      <c r="S190" s="327">
        <v>0</v>
      </c>
      <c r="T190" s="327">
        <v>0</v>
      </c>
      <c r="U190" s="801">
        <f>U191+U195</f>
        <v>444109</v>
      </c>
      <c r="V190" s="328">
        <f>V191+V195</f>
        <v>0</v>
      </c>
      <c r="W190" s="329"/>
      <c r="X190" s="328">
        <f>X191+X195</f>
        <v>394000</v>
      </c>
      <c r="Y190" s="329"/>
      <c r="Z190" s="328">
        <f>Z191+Z195</f>
        <v>394000</v>
      </c>
      <c r="AA190" s="418"/>
    </row>
    <row r="191" spans="1:27" s="149" customFormat="1" ht="35.25" customHeight="1" hidden="1">
      <c r="A191" s="148"/>
      <c r="B191" s="277"/>
      <c r="C191" s="285"/>
      <c r="D191" s="285"/>
      <c r="E191" s="285"/>
      <c r="F191" s="285"/>
      <c r="G191" s="285"/>
      <c r="H191" s="285"/>
      <c r="I191" s="285"/>
      <c r="J191" s="285"/>
      <c r="K191" s="269"/>
      <c r="L191" s="270"/>
      <c r="M191" s="270"/>
      <c r="N191" s="271"/>
      <c r="O191" s="272"/>
      <c r="P191" s="108"/>
      <c r="Q191" s="111"/>
      <c r="R191" s="111"/>
      <c r="S191" s="111"/>
      <c r="T191" s="111"/>
      <c r="U191" s="180"/>
      <c r="V191" s="112"/>
      <c r="W191" s="260"/>
      <c r="X191" s="112"/>
      <c r="Y191" s="260"/>
      <c r="Z191" s="112"/>
      <c r="AA191" s="418"/>
    </row>
    <row r="192" spans="1:27" s="149" customFormat="1" ht="28.5" customHeight="1" hidden="1">
      <c r="A192" s="148"/>
      <c r="B192" s="277"/>
      <c r="C192" s="285"/>
      <c r="D192" s="285"/>
      <c r="E192" s="285"/>
      <c r="F192" s="285"/>
      <c r="G192" s="285"/>
      <c r="H192" s="285"/>
      <c r="I192" s="285"/>
      <c r="J192" s="285"/>
      <c r="K192" s="269"/>
      <c r="L192" s="270"/>
      <c r="M192" s="270"/>
      <c r="N192" s="271"/>
      <c r="O192" s="272"/>
      <c r="P192" s="108"/>
      <c r="Q192" s="111"/>
      <c r="R192" s="111"/>
      <c r="S192" s="111"/>
      <c r="T192" s="111"/>
      <c r="U192" s="180"/>
      <c r="V192" s="112"/>
      <c r="W192" s="260"/>
      <c r="X192" s="112"/>
      <c r="Y192" s="260"/>
      <c r="Z192" s="112"/>
      <c r="AA192" s="418"/>
    </row>
    <row r="193" spans="1:27" s="149" customFormat="1" ht="19.5" customHeight="1" hidden="1">
      <c r="A193" s="148"/>
      <c r="B193" s="277"/>
      <c r="C193" s="285"/>
      <c r="D193" s="285"/>
      <c r="E193" s="285"/>
      <c r="F193" s="285"/>
      <c r="G193" s="285"/>
      <c r="H193" s="285"/>
      <c r="I193" s="285"/>
      <c r="J193" s="285"/>
      <c r="K193" s="269"/>
      <c r="L193" s="270"/>
      <c r="M193" s="270"/>
      <c r="N193" s="271"/>
      <c r="O193" s="272"/>
      <c r="P193" s="108"/>
      <c r="Q193" s="111"/>
      <c r="R193" s="111"/>
      <c r="S193" s="111"/>
      <c r="T193" s="111"/>
      <c r="U193" s="180"/>
      <c r="V193" s="112"/>
      <c r="W193" s="260"/>
      <c r="X193" s="112"/>
      <c r="Y193" s="260"/>
      <c r="Z193" s="112"/>
      <c r="AA193" s="418"/>
    </row>
    <row r="194" spans="1:27" s="149" customFormat="1" ht="0" customHeight="1" hidden="1">
      <c r="A194" s="148"/>
      <c r="B194" s="277"/>
      <c r="C194" s="285"/>
      <c r="D194" s="285"/>
      <c r="E194" s="285"/>
      <c r="F194" s="285"/>
      <c r="G194" s="285"/>
      <c r="H194" s="285"/>
      <c r="I194" s="285"/>
      <c r="J194" s="285"/>
      <c r="K194" s="269"/>
      <c r="L194" s="270"/>
      <c r="M194" s="270"/>
      <c r="N194" s="271"/>
      <c r="O194" s="272"/>
      <c r="P194" s="108"/>
      <c r="Q194" s="111"/>
      <c r="R194" s="111"/>
      <c r="S194" s="111"/>
      <c r="T194" s="111"/>
      <c r="U194" s="180"/>
      <c r="V194" s="112"/>
      <c r="W194" s="260"/>
      <c r="X194" s="112"/>
      <c r="Y194" s="260"/>
      <c r="Z194" s="112"/>
      <c r="AA194" s="418"/>
    </row>
    <row r="195" spans="1:27" ht="31.5" customHeight="1">
      <c r="A195" s="136"/>
      <c r="B195" s="306" t="s">
        <v>283</v>
      </c>
      <c r="C195" s="275"/>
      <c r="D195" s="275"/>
      <c r="E195" s="275"/>
      <c r="F195" s="275"/>
      <c r="G195" s="275"/>
      <c r="H195" s="275"/>
      <c r="I195" s="275"/>
      <c r="J195" s="275"/>
      <c r="K195" s="269">
        <v>654</v>
      </c>
      <c r="L195" s="270">
        <v>5</v>
      </c>
      <c r="M195" s="270">
        <v>3</v>
      </c>
      <c r="N195" s="307" t="s">
        <v>57</v>
      </c>
      <c r="O195" s="272"/>
      <c r="P195" s="108"/>
      <c r="Q195" s="111">
        <v>79429000</v>
      </c>
      <c r="R195" s="111">
        <v>0</v>
      </c>
      <c r="S195" s="111">
        <v>0</v>
      </c>
      <c r="T195" s="111">
        <v>0</v>
      </c>
      <c r="U195" s="180">
        <f>U197</f>
        <v>444109</v>
      </c>
      <c r="V195" s="112">
        <f>V199</f>
        <v>0</v>
      </c>
      <c r="W195" s="113"/>
      <c r="X195" s="112">
        <f>X197</f>
        <v>394000</v>
      </c>
      <c r="Y195" s="113"/>
      <c r="Z195" s="112">
        <f>Z197</f>
        <v>394000</v>
      </c>
      <c r="AA195" s="408"/>
    </row>
    <row r="196" spans="1:27" ht="39" customHeight="1">
      <c r="A196" s="136"/>
      <c r="B196" s="306" t="s">
        <v>295</v>
      </c>
      <c r="C196" s="275"/>
      <c r="D196" s="275"/>
      <c r="E196" s="275"/>
      <c r="F196" s="275"/>
      <c r="G196" s="275"/>
      <c r="H196" s="275"/>
      <c r="I196" s="275"/>
      <c r="J196" s="275"/>
      <c r="K196" s="269"/>
      <c r="L196" s="270">
        <v>5</v>
      </c>
      <c r="M196" s="270">
        <v>3</v>
      </c>
      <c r="N196" s="307" t="s">
        <v>200</v>
      </c>
      <c r="O196" s="272"/>
      <c r="P196" s="108"/>
      <c r="Q196" s="111"/>
      <c r="R196" s="111"/>
      <c r="S196" s="111"/>
      <c r="T196" s="111"/>
      <c r="U196" s="180">
        <f>U197</f>
        <v>444109</v>
      </c>
      <c r="V196" s="112">
        <v>299400</v>
      </c>
      <c r="W196" s="113"/>
      <c r="X196" s="112">
        <v>394000</v>
      </c>
      <c r="Y196" s="113"/>
      <c r="Z196" s="112">
        <v>394000</v>
      </c>
      <c r="AA196" s="408"/>
    </row>
    <row r="197" spans="1:27" ht="31.5" customHeight="1">
      <c r="A197" s="136"/>
      <c r="B197" s="223" t="s">
        <v>175</v>
      </c>
      <c r="C197" s="275"/>
      <c r="D197" s="275"/>
      <c r="E197" s="275"/>
      <c r="F197" s="275"/>
      <c r="G197" s="275"/>
      <c r="H197" s="275"/>
      <c r="I197" s="275"/>
      <c r="J197" s="275"/>
      <c r="K197" s="269"/>
      <c r="L197" s="270">
        <v>5</v>
      </c>
      <c r="M197" s="270">
        <v>3</v>
      </c>
      <c r="N197" s="307" t="s">
        <v>200</v>
      </c>
      <c r="O197" s="272">
        <v>200</v>
      </c>
      <c r="P197" s="108"/>
      <c r="Q197" s="111"/>
      <c r="R197" s="111"/>
      <c r="S197" s="111"/>
      <c r="T197" s="111"/>
      <c r="U197" s="180">
        <f>U198</f>
        <v>444109</v>
      </c>
      <c r="V197" s="112">
        <v>299400</v>
      </c>
      <c r="W197" s="113"/>
      <c r="X197" s="112">
        <v>394000</v>
      </c>
      <c r="Y197" s="113"/>
      <c r="Z197" s="112">
        <v>394000</v>
      </c>
      <c r="AA197" s="408"/>
    </row>
    <row r="198" spans="1:29" ht="24.75" customHeight="1">
      <c r="A198" s="136"/>
      <c r="B198" s="222" t="s">
        <v>176</v>
      </c>
      <c r="C198" s="275"/>
      <c r="D198" s="275"/>
      <c r="E198" s="275"/>
      <c r="F198" s="275"/>
      <c r="G198" s="275"/>
      <c r="H198" s="275"/>
      <c r="I198" s="275"/>
      <c r="J198" s="275"/>
      <c r="K198" s="269"/>
      <c r="L198" s="270">
        <v>5</v>
      </c>
      <c r="M198" s="270">
        <v>3</v>
      </c>
      <c r="N198" s="307" t="s">
        <v>200</v>
      </c>
      <c r="O198" s="272">
        <v>240</v>
      </c>
      <c r="P198" s="108"/>
      <c r="Q198" s="111"/>
      <c r="R198" s="111"/>
      <c r="S198" s="111"/>
      <c r="T198" s="111"/>
      <c r="U198" s="180">
        <f>394000+50109</f>
        <v>444109</v>
      </c>
      <c r="V198" s="112">
        <v>299400</v>
      </c>
      <c r="W198" s="113"/>
      <c r="X198" s="112">
        <v>394000</v>
      </c>
      <c r="Y198" s="113"/>
      <c r="Z198" s="112">
        <v>394000</v>
      </c>
      <c r="AA198" s="408"/>
      <c r="AC198" s="461">
        <f>U198*105%</f>
        <v>466314.45</v>
      </c>
    </row>
    <row r="199" spans="1:27" ht="24" customHeight="1" hidden="1">
      <c r="A199" s="136"/>
      <c r="B199" s="277"/>
      <c r="C199" s="275"/>
      <c r="D199" s="275"/>
      <c r="E199" s="275"/>
      <c r="F199" s="275"/>
      <c r="G199" s="275"/>
      <c r="H199" s="275"/>
      <c r="I199" s="275"/>
      <c r="J199" s="275"/>
      <c r="K199" s="269"/>
      <c r="L199" s="270"/>
      <c r="M199" s="270"/>
      <c r="N199" s="271"/>
      <c r="O199" s="272"/>
      <c r="P199" s="108"/>
      <c r="Q199" s="111"/>
      <c r="R199" s="111"/>
      <c r="S199" s="111"/>
      <c r="T199" s="111"/>
      <c r="U199" s="180"/>
      <c r="V199" s="112"/>
      <c r="W199" s="113"/>
      <c r="X199" s="112"/>
      <c r="Y199" s="113"/>
      <c r="Z199" s="112"/>
      <c r="AA199" s="408"/>
    </row>
    <row r="200" spans="1:27" s="213" customFormat="1" ht="19.5" customHeight="1">
      <c r="A200" s="150"/>
      <c r="B200" s="274" t="s">
        <v>139</v>
      </c>
      <c r="C200" s="280"/>
      <c r="D200" s="280"/>
      <c r="E200" s="280"/>
      <c r="F200" s="280"/>
      <c r="G200" s="280"/>
      <c r="H200" s="280"/>
      <c r="I200" s="280"/>
      <c r="J200" s="280"/>
      <c r="K200" s="269">
        <v>654</v>
      </c>
      <c r="L200" s="286">
        <v>6</v>
      </c>
      <c r="M200" s="286">
        <v>0</v>
      </c>
      <c r="N200" s="287">
        <v>0</v>
      </c>
      <c r="O200" s="288">
        <v>0</v>
      </c>
      <c r="P200" s="101"/>
      <c r="Q200" s="104">
        <v>79429000</v>
      </c>
      <c r="R200" s="104">
        <v>0</v>
      </c>
      <c r="S200" s="104">
        <v>0</v>
      </c>
      <c r="T200" s="104">
        <v>0</v>
      </c>
      <c r="U200" s="252">
        <f>U201</f>
        <v>1148300</v>
      </c>
      <c r="V200" s="105">
        <f>V201</f>
        <v>2900000</v>
      </c>
      <c r="W200" s="117"/>
      <c r="X200" s="105">
        <f>X201</f>
        <v>0</v>
      </c>
      <c r="Y200" s="117"/>
      <c r="Z200" s="105">
        <f>Z201</f>
        <v>0</v>
      </c>
      <c r="AA200" s="419"/>
    </row>
    <row r="201" spans="1:27" ht="19.5" customHeight="1">
      <c r="A201" s="136"/>
      <c r="B201" s="277" t="s">
        <v>140</v>
      </c>
      <c r="C201" s="275"/>
      <c r="D201" s="275"/>
      <c r="E201" s="275"/>
      <c r="F201" s="275"/>
      <c r="G201" s="275"/>
      <c r="H201" s="275"/>
      <c r="I201" s="275"/>
      <c r="J201" s="275"/>
      <c r="K201" s="269">
        <v>654</v>
      </c>
      <c r="L201" s="270">
        <v>6</v>
      </c>
      <c r="M201" s="270">
        <v>5</v>
      </c>
      <c r="N201" s="271">
        <v>0</v>
      </c>
      <c r="O201" s="272">
        <v>0</v>
      </c>
      <c r="P201" s="108"/>
      <c r="Q201" s="111">
        <v>79429000</v>
      </c>
      <c r="R201" s="111">
        <v>0</v>
      </c>
      <c r="S201" s="111">
        <v>0</v>
      </c>
      <c r="T201" s="111">
        <v>0</v>
      </c>
      <c r="U201" s="180">
        <f>U203+U207</f>
        <v>1148300</v>
      </c>
      <c r="V201" s="112">
        <f>V203+V207</f>
        <v>2900000</v>
      </c>
      <c r="W201" s="113"/>
      <c r="X201" s="112">
        <f>X203+X207</f>
        <v>0</v>
      </c>
      <c r="Y201" s="113"/>
      <c r="Z201" s="112">
        <f>Z203+Z207</f>
        <v>0</v>
      </c>
      <c r="AA201" s="408"/>
    </row>
    <row r="202" spans="1:27" ht="70.5" customHeight="1">
      <c r="A202" s="136"/>
      <c r="B202" s="370" t="s">
        <v>8</v>
      </c>
      <c r="C202" s="275"/>
      <c r="D202" s="275"/>
      <c r="E202" s="275"/>
      <c r="F202" s="275"/>
      <c r="G202" s="275"/>
      <c r="H202" s="275"/>
      <c r="I202" s="275"/>
      <c r="J202" s="275"/>
      <c r="K202" s="269">
        <v>654</v>
      </c>
      <c r="L202" s="270">
        <v>6</v>
      </c>
      <c r="M202" s="270">
        <v>5</v>
      </c>
      <c r="N202" s="784" t="s">
        <v>11</v>
      </c>
      <c r="O202" s="272">
        <v>500</v>
      </c>
      <c r="P202" s="108"/>
      <c r="Q202" s="111">
        <v>79429000</v>
      </c>
      <c r="R202" s="111">
        <v>0</v>
      </c>
      <c r="S202" s="111">
        <v>0</v>
      </c>
      <c r="T202" s="111">
        <v>0</v>
      </c>
      <c r="U202" s="180">
        <f>U203</f>
        <v>1148300</v>
      </c>
      <c r="V202" s="112">
        <v>0</v>
      </c>
      <c r="W202" s="113"/>
      <c r="X202" s="112">
        <f>X203</f>
        <v>0</v>
      </c>
      <c r="Y202" s="113"/>
      <c r="Z202" s="112">
        <f>Z203</f>
        <v>0</v>
      </c>
      <c r="AA202" s="408"/>
    </row>
    <row r="203" spans="1:27" ht="20.25" customHeight="1">
      <c r="A203" s="136"/>
      <c r="B203" s="277" t="s">
        <v>141</v>
      </c>
      <c r="C203" s="275"/>
      <c r="D203" s="275"/>
      <c r="E203" s="275"/>
      <c r="F203" s="275"/>
      <c r="G203" s="275"/>
      <c r="H203" s="275"/>
      <c r="I203" s="275"/>
      <c r="J203" s="275"/>
      <c r="K203" s="269">
        <v>654</v>
      </c>
      <c r="L203" s="270">
        <v>6</v>
      </c>
      <c r="M203" s="270">
        <v>5</v>
      </c>
      <c r="N203" s="784" t="s">
        <v>11</v>
      </c>
      <c r="O203" s="272">
        <v>540</v>
      </c>
      <c r="P203" s="108"/>
      <c r="Q203" s="111">
        <v>79429000</v>
      </c>
      <c r="R203" s="111">
        <v>0</v>
      </c>
      <c r="S203" s="111">
        <v>0</v>
      </c>
      <c r="T203" s="111">
        <v>0</v>
      </c>
      <c r="U203" s="180">
        <v>1148300</v>
      </c>
      <c r="V203" s="112">
        <v>0</v>
      </c>
      <c r="W203" s="113"/>
      <c r="X203" s="112"/>
      <c r="Y203" s="113"/>
      <c r="Z203" s="112"/>
      <c r="AA203" s="408"/>
    </row>
    <row r="204" spans="1:27" ht="1.5" customHeight="1">
      <c r="A204" s="136"/>
      <c r="B204" s="273"/>
      <c r="C204" s="275"/>
      <c r="D204" s="275"/>
      <c r="E204" s="275"/>
      <c r="F204" s="275"/>
      <c r="G204" s="275"/>
      <c r="H204" s="275"/>
      <c r="I204" s="275"/>
      <c r="J204" s="275"/>
      <c r="K204" s="269">
        <v>654</v>
      </c>
      <c r="L204" s="282"/>
      <c r="M204" s="282"/>
      <c r="N204" s="219"/>
      <c r="O204" s="283"/>
      <c r="P204" s="108"/>
      <c r="Q204" s="111"/>
      <c r="R204" s="111"/>
      <c r="S204" s="111"/>
      <c r="T204" s="111"/>
      <c r="U204" s="180"/>
      <c r="V204" s="112"/>
      <c r="W204" s="113"/>
      <c r="X204" s="112"/>
      <c r="Y204" s="113"/>
      <c r="Z204" s="112"/>
      <c r="AA204" s="408"/>
    </row>
    <row r="205" spans="1:27" ht="20.25" customHeight="1" hidden="1">
      <c r="A205" s="136"/>
      <c r="B205" s="277"/>
      <c r="C205" s="275"/>
      <c r="D205" s="275"/>
      <c r="E205" s="275"/>
      <c r="F205" s="275"/>
      <c r="G205" s="275"/>
      <c r="H205" s="275"/>
      <c r="I205" s="275"/>
      <c r="J205" s="275"/>
      <c r="K205" s="269"/>
      <c r="L205" s="270"/>
      <c r="M205" s="270"/>
      <c r="N205" s="271"/>
      <c r="O205" s="272"/>
      <c r="P205" s="108"/>
      <c r="Q205" s="111"/>
      <c r="R205" s="111"/>
      <c r="S205" s="111"/>
      <c r="T205" s="111"/>
      <c r="U205" s="180"/>
      <c r="V205" s="112"/>
      <c r="W205" s="113"/>
      <c r="X205" s="112"/>
      <c r="Y205" s="113"/>
      <c r="Z205" s="112"/>
      <c r="AA205" s="408"/>
    </row>
    <row r="206" spans="1:27" ht="21.75" customHeight="1" hidden="1">
      <c r="A206" s="136"/>
      <c r="B206" s="277" t="s">
        <v>152</v>
      </c>
      <c r="C206" s="275"/>
      <c r="D206" s="275"/>
      <c r="E206" s="275"/>
      <c r="F206" s="275"/>
      <c r="G206" s="275"/>
      <c r="H206" s="275"/>
      <c r="I206" s="275"/>
      <c r="J206" s="275"/>
      <c r="K206" s="269">
        <v>654</v>
      </c>
      <c r="L206" s="270">
        <v>6</v>
      </c>
      <c r="M206" s="270">
        <v>5</v>
      </c>
      <c r="N206" s="271">
        <v>0</v>
      </c>
      <c r="O206" s="272">
        <v>0</v>
      </c>
      <c r="P206" s="108"/>
      <c r="Q206" s="111">
        <v>79429000</v>
      </c>
      <c r="R206" s="111">
        <v>0</v>
      </c>
      <c r="S206" s="111">
        <v>0</v>
      </c>
      <c r="T206" s="111">
        <v>0</v>
      </c>
      <c r="U206" s="180">
        <f>U207</f>
        <v>0</v>
      </c>
      <c r="V206" s="112">
        <v>2900000</v>
      </c>
      <c r="W206" s="113"/>
      <c r="X206" s="112">
        <f>X207</f>
        <v>0</v>
      </c>
      <c r="Y206" s="113"/>
      <c r="Z206" s="112">
        <f>Z207</f>
        <v>0</v>
      </c>
      <c r="AA206" s="408"/>
    </row>
    <row r="207" spans="1:27" ht="20.25" customHeight="1" hidden="1">
      <c r="A207" s="136"/>
      <c r="B207" s="277" t="s">
        <v>141</v>
      </c>
      <c r="C207" s="275"/>
      <c r="D207" s="275"/>
      <c r="E207" s="275"/>
      <c r="F207" s="275"/>
      <c r="G207" s="275"/>
      <c r="H207" s="275"/>
      <c r="I207" s="275"/>
      <c r="J207" s="275"/>
      <c r="K207" s="269">
        <v>654</v>
      </c>
      <c r="L207" s="270">
        <v>6</v>
      </c>
      <c r="M207" s="270">
        <v>5</v>
      </c>
      <c r="N207" s="271">
        <v>7950900</v>
      </c>
      <c r="O207" s="272">
        <v>540</v>
      </c>
      <c r="P207" s="108"/>
      <c r="Q207" s="111">
        <v>79429000</v>
      </c>
      <c r="R207" s="111">
        <v>0</v>
      </c>
      <c r="S207" s="111">
        <v>0</v>
      </c>
      <c r="T207" s="111">
        <v>0</v>
      </c>
      <c r="U207" s="180"/>
      <c r="V207" s="112">
        <v>2900000</v>
      </c>
      <c r="W207" s="113"/>
      <c r="X207" s="112"/>
      <c r="Y207" s="113"/>
      <c r="Z207" s="112"/>
      <c r="AA207" s="408"/>
    </row>
    <row r="208" spans="1:27" ht="23.25" customHeight="1" hidden="1">
      <c r="A208" s="136"/>
      <c r="B208" s="273"/>
      <c r="C208" s="275"/>
      <c r="D208" s="275"/>
      <c r="E208" s="275"/>
      <c r="F208" s="275"/>
      <c r="G208" s="275"/>
      <c r="H208" s="275"/>
      <c r="I208" s="275"/>
      <c r="J208" s="275"/>
      <c r="K208" s="269"/>
      <c r="L208" s="276"/>
      <c r="M208" s="276"/>
      <c r="N208" s="267"/>
      <c r="O208" s="278"/>
      <c r="P208" s="108"/>
      <c r="Q208" s="111"/>
      <c r="R208" s="111"/>
      <c r="S208" s="111"/>
      <c r="T208" s="111"/>
      <c r="U208" s="180"/>
      <c r="V208" s="112"/>
      <c r="W208" s="113"/>
      <c r="X208" s="112"/>
      <c r="Y208" s="113"/>
      <c r="Z208" s="112"/>
      <c r="AA208" s="408"/>
    </row>
    <row r="209" spans="1:27" s="145" customFormat="1" ht="12.75">
      <c r="A209" s="143"/>
      <c r="B209" s="221" t="s">
        <v>54</v>
      </c>
      <c r="C209" s="280"/>
      <c r="D209" s="280"/>
      <c r="E209" s="280"/>
      <c r="F209" s="280"/>
      <c r="G209" s="280"/>
      <c r="H209" s="280"/>
      <c r="I209" s="280"/>
      <c r="J209" s="280"/>
      <c r="K209" s="269">
        <v>654</v>
      </c>
      <c r="L209" s="286">
        <v>8</v>
      </c>
      <c r="M209" s="286"/>
      <c r="N209" s="287"/>
      <c r="O209" s="288"/>
      <c r="P209" s="101"/>
      <c r="Q209" s="104">
        <v>79429000</v>
      </c>
      <c r="R209" s="104">
        <v>0</v>
      </c>
      <c r="S209" s="104">
        <v>0</v>
      </c>
      <c r="T209" s="104">
        <v>0</v>
      </c>
      <c r="U209" s="252">
        <f>U212+U223</f>
        <v>4615495</v>
      </c>
      <c r="V209" s="105">
        <f>V212+V223</f>
        <v>5182000</v>
      </c>
      <c r="W209" s="117"/>
      <c r="X209" s="105">
        <f>X212+X223</f>
        <v>4477148.331219999</v>
      </c>
      <c r="Y209" s="117"/>
      <c r="Z209" s="105">
        <f>Z212+Z223</f>
        <v>4517148.331219999</v>
      </c>
      <c r="AA209" s="407"/>
    </row>
    <row r="210" spans="1:27" s="454" customFormat="1" ht="16.5" customHeight="1">
      <c r="A210" s="136"/>
      <c r="B210" s="290" t="s">
        <v>93</v>
      </c>
      <c r="C210" s="275"/>
      <c r="D210" s="275"/>
      <c r="E210" s="275"/>
      <c r="F210" s="275"/>
      <c r="G210" s="275"/>
      <c r="H210" s="275"/>
      <c r="I210" s="275"/>
      <c r="J210" s="275"/>
      <c r="K210" s="283">
        <v>654</v>
      </c>
      <c r="L210" s="270">
        <v>8</v>
      </c>
      <c r="M210" s="270">
        <v>1</v>
      </c>
      <c r="N210" s="271"/>
      <c r="O210" s="272"/>
      <c r="P210" s="108"/>
      <c r="Q210" s="111"/>
      <c r="R210" s="111"/>
      <c r="S210" s="111"/>
      <c r="T210" s="111"/>
      <c r="U210" s="180">
        <f>U212</f>
        <v>4252746</v>
      </c>
      <c r="V210" s="112"/>
      <c r="W210" s="113"/>
      <c r="X210" s="112">
        <f>X212</f>
        <v>4114398.8924199995</v>
      </c>
      <c r="Y210" s="113"/>
      <c r="Z210" s="112">
        <f>Z212</f>
        <v>4154398.8924199995</v>
      </c>
      <c r="AA210" s="408"/>
    </row>
    <row r="211" spans="1:27" s="454" customFormat="1" ht="43.5" customHeight="1">
      <c r="A211" s="136"/>
      <c r="B211" s="306" t="s">
        <v>287</v>
      </c>
      <c r="C211" s="275"/>
      <c r="D211" s="275"/>
      <c r="E211" s="275"/>
      <c r="F211" s="275"/>
      <c r="G211" s="275"/>
      <c r="H211" s="275"/>
      <c r="I211" s="275"/>
      <c r="J211" s="275"/>
      <c r="K211" s="283"/>
      <c r="L211" s="270">
        <v>8</v>
      </c>
      <c r="M211" s="270">
        <v>1</v>
      </c>
      <c r="N211" s="307" t="s">
        <v>55</v>
      </c>
      <c r="O211" s="272"/>
      <c r="P211" s="108"/>
      <c r="Q211" s="111"/>
      <c r="R211" s="111"/>
      <c r="S211" s="111"/>
      <c r="T211" s="111"/>
      <c r="U211" s="180">
        <f>U212</f>
        <v>4252746</v>
      </c>
      <c r="V211" s="112"/>
      <c r="W211" s="113"/>
      <c r="X211" s="112">
        <f>X212</f>
        <v>4114398.8924199995</v>
      </c>
      <c r="Y211" s="113"/>
      <c r="Z211" s="112">
        <f>Z212</f>
        <v>4154398.8924199995</v>
      </c>
      <c r="AA211" s="408"/>
    </row>
    <row r="212" spans="1:27" ht="45.75" customHeight="1">
      <c r="A212" s="136"/>
      <c r="B212" s="290" t="s">
        <v>286</v>
      </c>
      <c r="C212" s="275"/>
      <c r="D212" s="275"/>
      <c r="E212" s="275"/>
      <c r="F212" s="275"/>
      <c r="G212" s="275"/>
      <c r="H212" s="275"/>
      <c r="I212" s="275"/>
      <c r="J212" s="275"/>
      <c r="K212" s="283">
        <v>654</v>
      </c>
      <c r="L212" s="270">
        <v>8</v>
      </c>
      <c r="M212" s="270">
        <v>1</v>
      </c>
      <c r="N212" s="307" t="s">
        <v>223</v>
      </c>
      <c r="O212" s="272"/>
      <c r="P212" s="108"/>
      <c r="Q212" s="111"/>
      <c r="R212" s="111"/>
      <c r="S212" s="111"/>
      <c r="T212" s="111"/>
      <c r="U212" s="794">
        <f>U214+U216</f>
        <v>4252746</v>
      </c>
      <c r="V212" s="448">
        <f>V215+V218+V219</f>
        <v>4853000</v>
      </c>
      <c r="W212" s="449"/>
      <c r="X212" s="448">
        <f>X214+X216</f>
        <v>4114398.8924199995</v>
      </c>
      <c r="Y212" s="449"/>
      <c r="Z212" s="448">
        <f>Z214+Z216</f>
        <v>4154398.8924199995</v>
      </c>
      <c r="AA212" s="420"/>
    </row>
    <row r="213" spans="1:27" ht="23.25" customHeight="1" hidden="1">
      <c r="A213" s="136"/>
      <c r="B213" s="277"/>
      <c r="C213" s="275"/>
      <c r="D213" s="275"/>
      <c r="E213" s="275"/>
      <c r="F213" s="275"/>
      <c r="G213" s="275"/>
      <c r="H213" s="275"/>
      <c r="I213" s="275"/>
      <c r="J213" s="275"/>
      <c r="K213" s="283"/>
      <c r="L213" s="270"/>
      <c r="M213" s="270"/>
      <c r="N213" s="271"/>
      <c r="O213" s="272"/>
      <c r="P213" s="108"/>
      <c r="Q213" s="111"/>
      <c r="R213" s="111"/>
      <c r="S213" s="111"/>
      <c r="T213" s="111"/>
      <c r="U213" s="794"/>
      <c r="V213" s="448"/>
      <c r="W213" s="449"/>
      <c r="X213" s="448"/>
      <c r="Y213" s="449"/>
      <c r="Z213" s="448"/>
      <c r="AA213" s="420"/>
    </row>
    <row r="214" spans="1:27" ht="36" customHeight="1">
      <c r="A214" s="136"/>
      <c r="B214" s="223" t="s">
        <v>172</v>
      </c>
      <c r="C214" s="275"/>
      <c r="D214" s="275"/>
      <c r="E214" s="275"/>
      <c r="F214" s="275"/>
      <c r="G214" s="275"/>
      <c r="H214" s="275"/>
      <c r="I214" s="275"/>
      <c r="J214" s="275"/>
      <c r="K214" s="283">
        <v>654</v>
      </c>
      <c r="L214" s="270">
        <v>8</v>
      </c>
      <c r="M214" s="270">
        <v>1</v>
      </c>
      <c r="N214" s="307" t="s">
        <v>223</v>
      </c>
      <c r="O214" s="283">
        <v>100</v>
      </c>
      <c r="P214" s="108"/>
      <c r="Q214" s="111"/>
      <c r="R214" s="111"/>
      <c r="S214" s="111"/>
      <c r="T214" s="111"/>
      <c r="U214" s="794">
        <f>U215</f>
        <v>3384399</v>
      </c>
      <c r="V214" s="448">
        <f>V219+V223+V224</f>
        <v>1322000</v>
      </c>
      <c r="W214" s="449"/>
      <c r="X214" s="448">
        <f>X215</f>
        <v>3384398.8924199995</v>
      </c>
      <c r="Y214" s="449"/>
      <c r="Z214" s="448">
        <f>Z215</f>
        <v>3384398.8924199995</v>
      </c>
      <c r="AA214" s="420"/>
    </row>
    <row r="215" spans="1:32" ht="18" customHeight="1">
      <c r="A215" s="136"/>
      <c r="B215" s="222" t="s">
        <v>184</v>
      </c>
      <c r="C215" s="275"/>
      <c r="D215" s="275"/>
      <c r="E215" s="275"/>
      <c r="F215" s="275"/>
      <c r="G215" s="275"/>
      <c r="H215" s="275"/>
      <c r="I215" s="275"/>
      <c r="J215" s="275"/>
      <c r="K215" s="283">
        <v>654</v>
      </c>
      <c r="L215" s="270">
        <v>8</v>
      </c>
      <c r="M215" s="270">
        <v>1</v>
      </c>
      <c r="N215" s="307" t="s">
        <v>223</v>
      </c>
      <c r="O215" s="283">
        <v>110</v>
      </c>
      <c r="P215" s="108"/>
      <c r="Q215" s="111"/>
      <c r="R215" s="111"/>
      <c r="S215" s="111"/>
      <c r="T215" s="111"/>
      <c r="U215" s="802">
        <v>3384399</v>
      </c>
      <c r="V215" s="448">
        <v>4169000</v>
      </c>
      <c r="W215" s="449"/>
      <c r="X215" s="351">
        <f>199952.67*13*130.2%</f>
        <v>3384398.8924199995</v>
      </c>
      <c r="Y215" s="449"/>
      <c r="Z215" s="351">
        <f>199952.67*13*130.2%</f>
        <v>3384398.8924199995</v>
      </c>
      <c r="AA215" s="420"/>
      <c r="AF215" s="461">
        <f>2599384*130.2%</f>
        <v>3384397.9679999994</v>
      </c>
    </row>
    <row r="216" spans="1:27" ht="23.25" customHeight="1">
      <c r="A216" s="136"/>
      <c r="B216" s="223" t="s">
        <v>175</v>
      </c>
      <c r="C216" s="275"/>
      <c r="D216" s="275"/>
      <c r="E216" s="275"/>
      <c r="F216" s="275"/>
      <c r="G216" s="275"/>
      <c r="H216" s="275"/>
      <c r="I216" s="275"/>
      <c r="J216" s="275"/>
      <c r="K216" s="283">
        <v>654</v>
      </c>
      <c r="L216" s="270">
        <v>8</v>
      </c>
      <c r="M216" s="270">
        <v>1</v>
      </c>
      <c r="N216" s="307" t="s">
        <v>223</v>
      </c>
      <c r="O216" s="283">
        <v>200</v>
      </c>
      <c r="P216" s="108"/>
      <c r="Q216" s="111"/>
      <c r="R216" s="111"/>
      <c r="S216" s="111"/>
      <c r="T216" s="111"/>
      <c r="U216" s="794">
        <f>U218</f>
        <v>868347</v>
      </c>
      <c r="V216" s="448">
        <v>4169000</v>
      </c>
      <c r="W216" s="449"/>
      <c r="X216" s="448">
        <f>X218</f>
        <v>730000</v>
      </c>
      <c r="Y216" s="449"/>
      <c r="Z216" s="448">
        <f>Z218</f>
        <v>770000</v>
      </c>
      <c r="AA216" s="420"/>
    </row>
    <row r="217" spans="1:27" ht="0.75" customHeight="1">
      <c r="A217" s="136"/>
      <c r="B217" s="222" t="s">
        <v>176</v>
      </c>
      <c r="C217" s="275"/>
      <c r="D217" s="275"/>
      <c r="E217" s="275"/>
      <c r="F217" s="275"/>
      <c r="G217" s="275"/>
      <c r="H217" s="275"/>
      <c r="I217" s="275"/>
      <c r="J217" s="275"/>
      <c r="K217" s="283"/>
      <c r="L217" s="270"/>
      <c r="M217" s="270"/>
      <c r="N217" s="307"/>
      <c r="O217" s="283"/>
      <c r="P217" s="108"/>
      <c r="Q217" s="111"/>
      <c r="R217" s="111"/>
      <c r="S217" s="111"/>
      <c r="T217" s="111"/>
      <c r="U217" s="794"/>
      <c r="V217" s="448"/>
      <c r="W217" s="449"/>
      <c r="X217" s="448"/>
      <c r="Y217" s="449"/>
      <c r="Z217" s="448"/>
      <c r="AA217" s="420"/>
    </row>
    <row r="218" spans="1:29" ht="21.75" customHeight="1">
      <c r="A218" s="136"/>
      <c r="B218" s="222" t="s">
        <v>176</v>
      </c>
      <c r="C218" s="275"/>
      <c r="D218" s="275"/>
      <c r="E218" s="275"/>
      <c r="F218" s="275"/>
      <c r="G218" s="275"/>
      <c r="H218" s="275"/>
      <c r="I218" s="275"/>
      <c r="J218" s="275"/>
      <c r="K218" s="283">
        <v>654</v>
      </c>
      <c r="L218" s="270">
        <v>8</v>
      </c>
      <c r="M218" s="270">
        <v>1</v>
      </c>
      <c r="N218" s="307" t="s">
        <v>223</v>
      </c>
      <c r="O218" s="283">
        <v>240</v>
      </c>
      <c r="P218" s="108"/>
      <c r="Q218" s="111"/>
      <c r="R218" s="111"/>
      <c r="S218" s="111"/>
      <c r="T218" s="111"/>
      <c r="U218" s="794">
        <v>868347</v>
      </c>
      <c r="V218" s="448">
        <v>16000</v>
      </c>
      <c r="W218" s="449"/>
      <c r="X218" s="448">
        <v>730000</v>
      </c>
      <c r="Y218" s="449"/>
      <c r="Z218" s="448">
        <v>770000</v>
      </c>
      <c r="AA218" s="420"/>
      <c r="AC218" s="461">
        <f>X218*105%</f>
        <v>766500</v>
      </c>
    </row>
    <row r="219" spans="1:27" ht="22.5" customHeight="1" hidden="1">
      <c r="A219" s="136"/>
      <c r="B219" s="277"/>
      <c r="C219" s="275"/>
      <c r="D219" s="275"/>
      <c r="E219" s="275"/>
      <c r="F219" s="275"/>
      <c r="G219" s="275"/>
      <c r="H219" s="275"/>
      <c r="I219" s="275"/>
      <c r="J219" s="275"/>
      <c r="K219" s="283">
        <v>654</v>
      </c>
      <c r="L219" s="270"/>
      <c r="M219" s="270"/>
      <c r="N219" s="307"/>
      <c r="O219" s="283">
        <v>240</v>
      </c>
      <c r="P219" s="108"/>
      <c r="Q219" s="111"/>
      <c r="R219" s="111"/>
      <c r="S219" s="111"/>
      <c r="T219" s="111"/>
      <c r="U219" s="794">
        <f>17000+629000+2000</f>
        <v>648000</v>
      </c>
      <c r="V219" s="448">
        <v>668000</v>
      </c>
      <c r="W219" s="449"/>
      <c r="X219" s="448">
        <v>650000</v>
      </c>
      <c r="Y219" s="449"/>
      <c r="Z219" s="448">
        <v>750000</v>
      </c>
      <c r="AA219" s="420"/>
    </row>
    <row r="220" spans="1:27" ht="22.5" customHeight="1" hidden="1">
      <c r="A220" s="136"/>
      <c r="B220" s="277" t="s">
        <v>135</v>
      </c>
      <c r="C220" s="275"/>
      <c r="D220" s="275"/>
      <c r="E220" s="275"/>
      <c r="F220" s="275"/>
      <c r="G220" s="275"/>
      <c r="H220" s="275"/>
      <c r="I220" s="275"/>
      <c r="J220" s="275"/>
      <c r="K220" s="283">
        <v>654</v>
      </c>
      <c r="L220" s="270">
        <v>8</v>
      </c>
      <c r="M220" s="270">
        <v>1</v>
      </c>
      <c r="N220" s="307" t="s">
        <v>223</v>
      </c>
      <c r="O220" s="277">
        <v>852</v>
      </c>
      <c r="P220" s="108"/>
      <c r="Q220" s="111"/>
      <c r="R220" s="111"/>
      <c r="S220" s="111"/>
      <c r="T220" s="111"/>
      <c r="U220" s="794">
        <v>2000</v>
      </c>
      <c r="V220" s="448"/>
      <c r="W220" s="449"/>
      <c r="X220" s="448"/>
      <c r="Y220" s="449"/>
      <c r="Z220" s="448"/>
      <c r="AA220" s="420"/>
    </row>
    <row r="221" spans="1:27" s="454" customFormat="1" ht="18" customHeight="1">
      <c r="A221" s="136"/>
      <c r="B221" s="290" t="s">
        <v>94</v>
      </c>
      <c r="C221" s="275"/>
      <c r="D221" s="275"/>
      <c r="E221" s="275"/>
      <c r="F221" s="275"/>
      <c r="G221" s="275"/>
      <c r="H221" s="275"/>
      <c r="I221" s="275"/>
      <c r="J221" s="275"/>
      <c r="K221" s="283">
        <v>654</v>
      </c>
      <c r="L221" s="282">
        <v>8</v>
      </c>
      <c r="M221" s="282">
        <v>2</v>
      </c>
      <c r="N221" s="307"/>
      <c r="O221" s="283"/>
      <c r="P221" s="108"/>
      <c r="Q221" s="111"/>
      <c r="R221" s="111"/>
      <c r="S221" s="111"/>
      <c r="T221" s="111"/>
      <c r="U221" s="794">
        <f>U223</f>
        <v>362749</v>
      </c>
      <c r="V221" s="448"/>
      <c r="W221" s="449"/>
      <c r="X221" s="448">
        <f>X223</f>
        <v>362749.4388</v>
      </c>
      <c r="Y221" s="449"/>
      <c r="Z221" s="448">
        <f>Z223</f>
        <v>362749.4388</v>
      </c>
      <c r="AA221" s="420"/>
    </row>
    <row r="222" spans="1:27" s="454" customFormat="1" ht="36" customHeight="1">
      <c r="A222" s="136"/>
      <c r="B222" s="306" t="s">
        <v>287</v>
      </c>
      <c r="C222" s="275"/>
      <c r="D222" s="275"/>
      <c r="E222" s="275"/>
      <c r="F222" s="275"/>
      <c r="G222" s="275"/>
      <c r="H222" s="275"/>
      <c r="I222" s="275"/>
      <c r="J222" s="275"/>
      <c r="K222" s="283"/>
      <c r="L222" s="282">
        <v>8</v>
      </c>
      <c r="M222" s="282">
        <v>2</v>
      </c>
      <c r="N222" s="307" t="s">
        <v>55</v>
      </c>
      <c r="O222" s="809"/>
      <c r="P222" s="108"/>
      <c r="Q222" s="111"/>
      <c r="R222" s="111"/>
      <c r="S222" s="111"/>
      <c r="T222" s="111"/>
      <c r="U222" s="794">
        <f>U223</f>
        <v>362749</v>
      </c>
      <c r="V222" s="448"/>
      <c r="W222" s="449"/>
      <c r="X222" s="448">
        <f>X223</f>
        <v>362749.4388</v>
      </c>
      <c r="Y222" s="449"/>
      <c r="Z222" s="448">
        <f>Z223</f>
        <v>362749.4388</v>
      </c>
      <c r="AA222" s="420"/>
    </row>
    <row r="223" spans="1:27" ht="45.75" customHeight="1">
      <c r="A223" s="136"/>
      <c r="B223" s="290" t="s">
        <v>286</v>
      </c>
      <c r="C223" s="275"/>
      <c r="D223" s="275"/>
      <c r="E223" s="275"/>
      <c r="F223" s="275"/>
      <c r="G223" s="275"/>
      <c r="H223" s="275"/>
      <c r="I223" s="275"/>
      <c r="J223" s="275"/>
      <c r="K223" s="283">
        <v>654</v>
      </c>
      <c r="L223" s="282">
        <v>8</v>
      </c>
      <c r="M223" s="282">
        <v>2</v>
      </c>
      <c r="N223" s="307" t="s">
        <v>223</v>
      </c>
      <c r="O223" s="283"/>
      <c r="P223" s="108"/>
      <c r="Q223" s="111"/>
      <c r="R223" s="111"/>
      <c r="S223" s="111"/>
      <c r="T223" s="111"/>
      <c r="U223" s="794">
        <f>U225+U226</f>
        <v>362749</v>
      </c>
      <c r="V223" s="448">
        <f>V224+V226</f>
        <v>329000</v>
      </c>
      <c r="W223" s="449"/>
      <c r="X223" s="448">
        <f>X225+X226</f>
        <v>362749.4388</v>
      </c>
      <c r="Y223" s="449"/>
      <c r="Z223" s="448">
        <f>Z225+Z226</f>
        <v>362749.4388</v>
      </c>
      <c r="AA223" s="420"/>
    </row>
    <row r="224" spans="1:27" ht="51" customHeight="1">
      <c r="A224" s="136"/>
      <c r="B224" s="223" t="s">
        <v>172</v>
      </c>
      <c r="C224" s="275"/>
      <c r="D224" s="275"/>
      <c r="E224" s="275"/>
      <c r="F224" s="275"/>
      <c r="G224" s="275"/>
      <c r="H224" s="275"/>
      <c r="I224" s="275"/>
      <c r="J224" s="275"/>
      <c r="K224" s="283">
        <v>654</v>
      </c>
      <c r="L224" s="270">
        <v>8</v>
      </c>
      <c r="M224" s="270">
        <v>2</v>
      </c>
      <c r="N224" s="307" t="s">
        <v>223</v>
      </c>
      <c r="O224" s="283">
        <v>100</v>
      </c>
      <c r="P224" s="108"/>
      <c r="Q224" s="111"/>
      <c r="R224" s="111"/>
      <c r="S224" s="111"/>
      <c r="T224" s="111"/>
      <c r="U224" s="794">
        <f>U225</f>
        <v>362749</v>
      </c>
      <c r="V224" s="448">
        <v>325000</v>
      </c>
      <c r="W224" s="449"/>
      <c r="X224" s="448">
        <f>X225</f>
        <v>362749.4388</v>
      </c>
      <c r="Y224" s="449"/>
      <c r="Z224" s="448">
        <f>Z225</f>
        <v>362749.4388</v>
      </c>
      <c r="AA224" s="420"/>
    </row>
    <row r="225" spans="1:27" ht="18" customHeight="1">
      <c r="A225" s="136"/>
      <c r="B225" s="222" t="s">
        <v>184</v>
      </c>
      <c r="C225" s="275"/>
      <c r="D225" s="275"/>
      <c r="E225" s="275"/>
      <c r="F225" s="275"/>
      <c r="G225" s="275"/>
      <c r="H225" s="275"/>
      <c r="I225" s="275"/>
      <c r="J225" s="275"/>
      <c r="K225" s="283">
        <v>654</v>
      </c>
      <c r="L225" s="270">
        <v>8</v>
      </c>
      <c r="M225" s="270">
        <v>2</v>
      </c>
      <c r="N225" s="307" t="s">
        <v>223</v>
      </c>
      <c r="O225" s="283">
        <v>110</v>
      </c>
      <c r="P225" s="108"/>
      <c r="Q225" s="111"/>
      <c r="R225" s="111"/>
      <c r="S225" s="111"/>
      <c r="T225" s="111"/>
      <c r="U225" s="802">
        <v>362749</v>
      </c>
      <c r="V225" s="448"/>
      <c r="W225" s="449"/>
      <c r="X225" s="351">
        <f>278609.4*130.2%</f>
        <v>362749.4388</v>
      </c>
      <c r="Y225" s="449"/>
      <c r="Z225" s="351">
        <f>278609.4*130.2%</f>
        <v>362749.4388</v>
      </c>
      <c r="AA225" s="420"/>
    </row>
    <row r="226" spans="1:27" ht="24" customHeight="1">
      <c r="A226" s="136"/>
      <c r="B226" s="223" t="s">
        <v>175</v>
      </c>
      <c r="C226" s="275"/>
      <c r="D226" s="275"/>
      <c r="E226" s="275"/>
      <c r="F226" s="275"/>
      <c r="G226" s="275"/>
      <c r="H226" s="275"/>
      <c r="I226" s="275"/>
      <c r="J226" s="275"/>
      <c r="K226" s="283">
        <v>654</v>
      </c>
      <c r="L226" s="270">
        <v>8</v>
      </c>
      <c r="M226" s="270">
        <v>2</v>
      </c>
      <c r="N226" s="307" t="s">
        <v>223</v>
      </c>
      <c r="O226" s="283">
        <v>200</v>
      </c>
      <c r="P226" s="108"/>
      <c r="Q226" s="111"/>
      <c r="R226" s="111"/>
      <c r="S226" s="111"/>
      <c r="T226" s="111"/>
      <c r="U226" s="794">
        <f>U227</f>
        <v>0</v>
      </c>
      <c r="V226" s="448">
        <v>4000</v>
      </c>
      <c r="W226" s="449"/>
      <c r="X226" s="448"/>
      <c r="Y226" s="449"/>
      <c r="Z226" s="448"/>
      <c r="AA226" s="420"/>
    </row>
    <row r="227" spans="1:27" ht="24" customHeight="1">
      <c r="A227" s="136"/>
      <c r="B227" s="222" t="s">
        <v>176</v>
      </c>
      <c r="C227" s="275"/>
      <c r="D227" s="275"/>
      <c r="E227" s="275"/>
      <c r="F227" s="275"/>
      <c r="G227" s="275"/>
      <c r="H227" s="275"/>
      <c r="I227" s="275"/>
      <c r="J227" s="275"/>
      <c r="K227" s="283"/>
      <c r="L227" s="270">
        <v>8</v>
      </c>
      <c r="M227" s="270">
        <v>2</v>
      </c>
      <c r="N227" s="307" t="s">
        <v>223</v>
      </c>
      <c r="O227" s="283">
        <v>240</v>
      </c>
      <c r="P227" s="108"/>
      <c r="Q227" s="111"/>
      <c r="R227" s="111"/>
      <c r="S227" s="111"/>
      <c r="T227" s="111"/>
      <c r="U227" s="794"/>
      <c r="V227" s="448"/>
      <c r="W227" s="449"/>
      <c r="X227" s="448"/>
      <c r="Y227" s="449"/>
      <c r="Z227" s="448"/>
      <c r="AA227" s="420"/>
    </row>
    <row r="228" spans="1:27" s="145" customFormat="1" ht="19.5" customHeight="1">
      <c r="A228" s="143"/>
      <c r="B228" s="289" t="s">
        <v>118</v>
      </c>
      <c r="C228" s="280"/>
      <c r="D228" s="280"/>
      <c r="E228" s="280"/>
      <c r="F228" s="280"/>
      <c r="G228" s="280"/>
      <c r="H228" s="280"/>
      <c r="I228" s="280"/>
      <c r="J228" s="280"/>
      <c r="K228" s="269">
        <v>654</v>
      </c>
      <c r="L228" s="286">
        <v>10</v>
      </c>
      <c r="M228" s="286"/>
      <c r="N228" s="307"/>
      <c r="O228" s="288"/>
      <c r="P228" s="101"/>
      <c r="Q228" s="104"/>
      <c r="R228" s="104"/>
      <c r="S228" s="104"/>
      <c r="T228" s="104"/>
      <c r="U228" s="803">
        <f>U233</f>
        <v>120000</v>
      </c>
      <c r="V228" s="481">
        <f>V233</f>
        <v>180000</v>
      </c>
      <c r="W228" s="482"/>
      <c r="X228" s="481">
        <f>X233</f>
        <v>120000</v>
      </c>
      <c r="Y228" s="482"/>
      <c r="Z228" s="481">
        <f>Z233</f>
        <v>120000</v>
      </c>
      <c r="AA228" s="421"/>
    </row>
    <row r="229" spans="1:27" ht="17.25" customHeight="1">
      <c r="A229" s="136"/>
      <c r="B229" s="223" t="s">
        <v>120</v>
      </c>
      <c r="C229" s="330" t="s">
        <v>119</v>
      </c>
      <c r="D229" s="330" t="s">
        <v>121</v>
      </c>
      <c r="E229" s="275"/>
      <c r="F229" s="275"/>
      <c r="G229" s="275"/>
      <c r="H229" s="275"/>
      <c r="I229" s="275"/>
      <c r="J229" s="275"/>
      <c r="K229" s="269">
        <v>654</v>
      </c>
      <c r="L229" s="270">
        <v>10</v>
      </c>
      <c r="M229" s="270">
        <v>1</v>
      </c>
      <c r="N229" s="271"/>
      <c r="O229" s="272"/>
      <c r="P229" s="108"/>
      <c r="Q229" s="111"/>
      <c r="R229" s="111"/>
      <c r="S229" s="111"/>
      <c r="T229" s="111"/>
      <c r="U229" s="794">
        <f>U231</f>
        <v>120000</v>
      </c>
      <c r="V229" s="448">
        <f>V231</f>
        <v>180000</v>
      </c>
      <c r="W229" s="449"/>
      <c r="X229" s="448">
        <f>X231</f>
        <v>120000</v>
      </c>
      <c r="Y229" s="449"/>
      <c r="Z229" s="448">
        <f>Z231</f>
        <v>120000</v>
      </c>
      <c r="AA229" s="420"/>
    </row>
    <row r="230" spans="1:27" ht="35.25" customHeight="1">
      <c r="A230" s="136"/>
      <c r="B230" s="273" t="s">
        <v>294</v>
      </c>
      <c r="C230" s="330"/>
      <c r="D230" s="330"/>
      <c r="E230" s="275"/>
      <c r="F230" s="275"/>
      <c r="G230" s="275"/>
      <c r="H230" s="275"/>
      <c r="I230" s="275"/>
      <c r="J230" s="275"/>
      <c r="K230" s="269"/>
      <c r="L230" s="270">
        <v>10</v>
      </c>
      <c r="M230" s="270">
        <v>1</v>
      </c>
      <c r="N230" s="219" t="s">
        <v>170</v>
      </c>
      <c r="O230" s="272"/>
      <c r="P230" s="108"/>
      <c r="Q230" s="111"/>
      <c r="R230" s="111"/>
      <c r="S230" s="111"/>
      <c r="T230" s="111"/>
      <c r="U230" s="794">
        <f>U231</f>
        <v>120000</v>
      </c>
      <c r="V230" s="448"/>
      <c r="W230" s="449"/>
      <c r="X230" s="448">
        <f>X231</f>
        <v>120000</v>
      </c>
      <c r="Y230" s="449"/>
      <c r="Z230" s="448">
        <f>Z231</f>
        <v>120000</v>
      </c>
      <c r="AA230" s="420"/>
    </row>
    <row r="231" spans="1:27" ht="59.25" customHeight="1">
      <c r="A231" s="136"/>
      <c r="B231" s="273" t="s">
        <v>277</v>
      </c>
      <c r="C231" s="275"/>
      <c r="D231" s="275"/>
      <c r="E231" s="275"/>
      <c r="F231" s="275"/>
      <c r="G231" s="275"/>
      <c r="H231" s="275"/>
      <c r="I231" s="275"/>
      <c r="J231" s="275"/>
      <c r="K231" s="269">
        <v>654</v>
      </c>
      <c r="L231" s="270">
        <v>10</v>
      </c>
      <c r="M231" s="270">
        <v>1</v>
      </c>
      <c r="N231" s="219" t="s">
        <v>177</v>
      </c>
      <c r="O231" s="272"/>
      <c r="P231" s="108"/>
      <c r="Q231" s="111"/>
      <c r="R231" s="111"/>
      <c r="S231" s="111"/>
      <c r="T231" s="111"/>
      <c r="U231" s="794">
        <f>U233</f>
        <v>120000</v>
      </c>
      <c r="V231" s="448">
        <f>V233</f>
        <v>180000</v>
      </c>
      <c r="W231" s="449"/>
      <c r="X231" s="448">
        <f>X233</f>
        <v>120000</v>
      </c>
      <c r="Y231" s="449"/>
      <c r="Z231" s="448">
        <f>Z233</f>
        <v>120000</v>
      </c>
      <c r="AA231" s="420"/>
    </row>
    <row r="232" spans="1:27" ht="18" customHeight="1">
      <c r="A232" s="136"/>
      <c r="B232" s="223" t="s">
        <v>252</v>
      </c>
      <c r="C232" s="275"/>
      <c r="D232" s="275"/>
      <c r="E232" s="275"/>
      <c r="F232" s="275"/>
      <c r="G232" s="275"/>
      <c r="H232" s="275"/>
      <c r="I232" s="275"/>
      <c r="J232" s="275"/>
      <c r="K232" s="269"/>
      <c r="L232" s="270">
        <v>10</v>
      </c>
      <c r="M232" s="270">
        <v>1</v>
      </c>
      <c r="N232" s="219" t="s">
        <v>177</v>
      </c>
      <c r="O232" s="272">
        <v>300</v>
      </c>
      <c r="P232" s="108"/>
      <c r="Q232" s="111"/>
      <c r="R232" s="111"/>
      <c r="S232" s="111"/>
      <c r="T232" s="111"/>
      <c r="U232" s="794">
        <f>U233</f>
        <v>120000</v>
      </c>
      <c r="V232" s="448"/>
      <c r="W232" s="449"/>
      <c r="X232" s="448">
        <f>X233</f>
        <v>120000</v>
      </c>
      <c r="Y232" s="449"/>
      <c r="Z232" s="448">
        <f>Z233</f>
        <v>120000</v>
      </c>
      <c r="AA232" s="420"/>
    </row>
    <row r="233" spans="1:33" ht="22.5" customHeight="1">
      <c r="A233" s="136"/>
      <c r="B233" s="222" t="s">
        <v>253</v>
      </c>
      <c r="C233" s="275"/>
      <c r="D233" s="275"/>
      <c r="E233" s="275"/>
      <c r="F233" s="275"/>
      <c r="G233" s="275"/>
      <c r="H233" s="275"/>
      <c r="I233" s="275"/>
      <c r="J233" s="275"/>
      <c r="K233" s="269">
        <v>654</v>
      </c>
      <c r="L233" s="270">
        <v>10</v>
      </c>
      <c r="M233" s="270">
        <v>1</v>
      </c>
      <c r="N233" s="219" t="s">
        <v>177</v>
      </c>
      <c r="O233" s="272">
        <v>320</v>
      </c>
      <c r="P233" s="108"/>
      <c r="Q233" s="111"/>
      <c r="R233" s="111"/>
      <c r="S233" s="111"/>
      <c r="T233" s="111"/>
      <c r="U233" s="794">
        <v>120000</v>
      </c>
      <c r="V233" s="448">
        <v>180000</v>
      </c>
      <c r="W233" s="449"/>
      <c r="X233" s="448">
        <f>120000</f>
        <v>120000</v>
      </c>
      <c r="Y233" s="449"/>
      <c r="Z233" s="448">
        <v>120000</v>
      </c>
      <c r="AA233" s="420"/>
      <c r="AG233" s="461">
        <f>10*12</f>
        <v>120</v>
      </c>
    </row>
    <row r="234" spans="1:27" s="145" customFormat="1" ht="12.75">
      <c r="A234" s="147"/>
      <c r="B234" s="289" t="s">
        <v>95</v>
      </c>
      <c r="C234" s="280"/>
      <c r="D234" s="280"/>
      <c r="E234" s="280"/>
      <c r="F234" s="280"/>
      <c r="G234" s="280"/>
      <c r="H234" s="280"/>
      <c r="I234" s="280"/>
      <c r="J234" s="280"/>
      <c r="K234" s="269">
        <v>654</v>
      </c>
      <c r="L234" s="281">
        <v>11</v>
      </c>
      <c r="M234" s="281"/>
      <c r="N234" s="220"/>
      <c r="O234" s="269"/>
      <c r="P234" s="101"/>
      <c r="Q234" s="104"/>
      <c r="R234" s="104"/>
      <c r="S234" s="104"/>
      <c r="T234" s="104"/>
      <c r="U234" s="252">
        <f>U236</f>
        <v>1789542</v>
      </c>
      <c r="V234" s="105">
        <f>V238+V240</f>
        <v>149000</v>
      </c>
      <c r="W234" s="117"/>
      <c r="X234" s="105">
        <f>X236</f>
        <v>1809542</v>
      </c>
      <c r="Y234" s="117"/>
      <c r="Z234" s="105">
        <f>Z236</f>
        <v>1828876</v>
      </c>
      <c r="AA234" s="417"/>
    </row>
    <row r="235" spans="1:27" s="145" customFormat="1" ht="24">
      <c r="A235" s="147"/>
      <c r="B235" s="306" t="s">
        <v>288</v>
      </c>
      <c r="C235" s="280"/>
      <c r="D235" s="280"/>
      <c r="E235" s="280"/>
      <c r="F235" s="280"/>
      <c r="G235" s="280"/>
      <c r="H235" s="280"/>
      <c r="I235" s="280"/>
      <c r="J235" s="280"/>
      <c r="K235" s="269"/>
      <c r="L235" s="282">
        <v>11</v>
      </c>
      <c r="M235" s="282">
        <v>1</v>
      </c>
      <c r="N235" s="307" t="s">
        <v>224</v>
      </c>
      <c r="O235" s="269"/>
      <c r="P235" s="101"/>
      <c r="Q235" s="104"/>
      <c r="R235" s="104"/>
      <c r="S235" s="104"/>
      <c r="T235" s="104"/>
      <c r="U235" s="180">
        <f>U236</f>
        <v>1789542</v>
      </c>
      <c r="V235" s="112"/>
      <c r="W235" s="113"/>
      <c r="X235" s="112">
        <f>X236</f>
        <v>1809542</v>
      </c>
      <c r="Y235" s="113"/>
      <c r="Z235" s="112">
        <f>Z236</f>
        <v>1828876</v>
      </c>
      <c r="AA235" s="417"/>
    </row>
    <row r="236" spans="1:39" ht="36">
      <c r="A236" s="136"/>
      <c r="B236" s="306" t="s">
        <v>289</v>
      </c>
      <c r="C236" s="275"/>
      <c r="D236" s="275"/>
      <c r="E236" s="275"/>
      <c r="F236" s="275"/>
      <c r="G236" s="275"/>
      <c r="H236" s="275"/>
      <c r="I236" s="275"/>
      <c r="J236" s="275"/>
      <c r="K236" s="283">
        <v>654</v>
      </c>
      <c r="L236" s="282">
        <v>11</v>
      </c>
      <c r="M236" s="282">
        <v>1</v>
      </c>
      <c r="N236" s="307" t="s">
        <v>224</v>
      </c>
      <c r="O236" s="269"/>
      <c r="P236" s="108"/>
      <c r="Q236" s="111"/>
      <c r="R236" s="111"/>
      <c r="S236" s="111"/>
      <c r="T236" s="111"/>
      <c r="U236" s="180">
        <f>U238+U240</f>
        <v>1789542</v>
      </c>
      <c r="V236" s="112">
        <v>148000</v>
      </c>
      <c r="W236" s="113"/>
      <c r="X236" s="112">
        <f>X238+X240</f>
        <v>1809542</v>
      </c>
      <c r="Y236" s="113"/>
      <c r="Z236" s="112">
        <f>Z238+Z240</f>
        <v>1828876</v>
      </c>
      <c r="AA236" s="408"/>
      <c r="AM236" s="461">
        <f>10500*12</f>
        <v>126000</v>
      </c>
    </row>
    <row r="237" spans="1:27" ht="48">
      <c r="A237" s="136"/>
      <c r="B237" s="223" t="s">
        <v>172</v>
      </c>
      <c r="C237" s="275"/>
      <c r="D237" s="275"/>
      <c r="E237" s="275"/>
      <c r="F237" s="275"/>
      <c r="G237" s="275"/>
      <c r="H237" s="275"/>
      <c r="I237" s="275"/>
      <c r="J237" s="275"/>
      <c r="K237" s="283"/>
      <c r="L237" s="282">
        <v>11</v>
      </c>
      <c r="M237" s="282">
        <v>1</v>
      </c>
      <c r="N237" s="307" t="s">
        <v>224</v>
      </c>
      <c r="O237" s="283">
        <v>100</v>
      </c>
      <c r="P237" s="108"/>
      <c r="Q237" s="111"/>
      <c r="R237" s="111"/>
      <c r="S237" s="111"/>
      <c r="T237" s="111"/>
      <c r="U237" s="180">
        <f>U238</f>
        <v>1753542</v>
      </c>
      <c r="V237" s="112">
        <v>148000</v>
      </c>
      <c r="W237" s="113"/>
      <c r="X237" s="112">
        <f>X238</f>
        <v>1798542</v>
      </c>
      <c r="Y237" s="113"/>
      <c r="Z237" s="112">
        <f>Z238</f>
        <v>1817876</v>
      </c>
      <c r="AA237" s="408"/>
    </row>
    <row r="238" spans="1:42" s="146" customFormat="1" ht="12.75">
      <c r="A238" s="136"/>
      <c r="B238" s="222" t="s">
        <v>184</v>
      </c>
      <c r="C238" s="275"/>
      <c r="D238" s="275"/>
      <c r="E238" s="275"/>
      <c r="F238" s="275"/>
      <c r="G238" s="275"/>
      <c r="H238" s="275"/>
      <c r="I238" s="275"/>
      <c r="J238" s="275"/>
      <c r="K238" s="283">
        <v>654</v>
      </c>
      <c r="L238" s="282">
        <v>11</v>
      </c>
      <c r="M238" s="282">
        <v>1</v>
      </c>
      <c r="N238" s="307" t="s">
        <v>224</v>
      </c>
      <c r="O238" s="283">
        <v>110</v>
      </c>
      <c r="P238" s="108"/>
      <c r="Q238" s="111"/>
      <c r="R238" s="111"/>
      <c r="S238" s="111"/>
      <c r="T238" s="111"/>
      <c r="U238" s="804">
        <v>1753542</v>
      </c>
      <c r="V238" s="112">
        <v>148000</v>
      </c>
      <c r="W238" s="113"/>
      <c r="X238" s="203">
        <v>1798542</v>
      </c>
      <c r="Y238" s="113"/>
      <c r="Z238" s="203">
        <v>1817876</v>
      </c>
      <c r="AA238" s="408"/>
      <c r="AB238" s="461"/>
      <c r="AC238" s="461"/>
      <c r="AD238" s="461"/>
      <c r="AE238" s="461"/>
      <c r="AF238" s="144">
        <f>90635*13</f>
        <v>1178255</v>
      </c>
      <c r="AG238" s="144">
        <f>1798592/12*3</f>
        <v>449648</v>
      </c>
      <c r="AH238" s="144"/>
      <c r="AI238" s="144"/>
      <c r="AJ238" s="144"/>
      <c r="AK238" s="144"/>
      <c r="AL238" s="144"/>
      <c r="AM238" s="144">
        <f>AF238*30.2%</f>
        <v>355833.01</v>
      </c>
      <c r="AN238" s="144">
        <f>AF238+AM238</f>
        <v>1534088.01</v>
      </c>
      <c r="AO238" s="144" t="s">
        <v>304</v>
      </c>
      <c r="AP238" s="743"/>
    </row>
    <row r="239" spans="1:42" s="146" customFormat="1" ht="24">
      <c r="A239" s="136"/>
      <c r="B239" s="223" t="s">
        <v>175</v>
      </c>
      <c r="C239" s="275"/>
      <c r="D239" s="275"/>
      <c r="E239" s="275"/>
      <c r="F239" s="275"/>
      <c r="G239" s="275"/>
      <c r="H239" s="275"/>
      <c r="I239" s="275"/>
      <c r="J239" s="275"/>
      <c r="K239" s="283">
        <v>654</v>
      </c>
      <c r="L239" s="282">
        <v>11</v>
      </c>
      <c r="M239" s="282">
        <v>1</v>
      </c>
      <c r="N239" s="307" t="s">
        <v>224</v>
      </c>
      <c r="O239" s="283">
        <v>200</v>
      </c>
      <c r="P239" s="108"/>
      <c r="Q239" s="111"/>
      <c r="R239" s="111"/>
      <c r="S239" s="111"/>
      <c r="T239" s="111"/>
      <c r="U239" s="180">
        <f>U240</f>
        <v>36000</v>
      </c>
      <c r="V239" s="112">
        <v>148000</v>
      </c>
      <c r="W239" s="113"/>
      <c r="X239" s="112">
        <f>X240</f>
        <v>11000</v>
      </c>
      <c r="Y239" s="113"/>
      <c r="Z239" s="112">
        <f>Z240</f>
        <v>11000</v>
      </c>
      <c r="AA239" s="408"/>
      <c r="AB239" s="461"/>
      <c r="AC239" s="461"/>
      <c r="AD239" s="461"/>
      <c r="AE239" s="461"/>
      <c r="AF239" s="703">
        <v>126000</v>
      </c>
      <c r="AG239" s="703">
        <f>AG238*4.3%</f>
        <v>19334.863999999998</v>
      </c>
      <c r="AH239" s="703"/>
      <c r="AI239" s="703"/>
      <c r="AJ239" s="703"/>
      <c r="AK239" s="703"/>
      <c r="AL239" s="703"/>
      <c r="AM239" s="703">
        <f>AF239*30.2%</f>
        <v>38052</v>
      </c>
      <c r="AN239" s="144">
        <f>AF239+AM239</f>
        <v>164052</v>
      </c>
      <c r="AO239" s="743" t="s">
        <v>305</v>
      </c>
      <c r="AP239" s="743"/>
    </row>
    <row r="240" spans="1:42" ht="24" customHeight="1">
      <c r="A240" s="136"/>
      <c r="B240" s="222" t="s">
        <v>176</v>
      </c>
      <c r="C240" s="275"/>
      <c r="D240" s="275"/>
      <c r="E240" s="275"/>
      <c r="F240" s="275"/>
      <c r="G240" s="275"/>
      <c r="H240" s="275"/>
      <c r="I240" s="275"/>
      <c r="J240" s="275"/>
      <c r="K240" s="283">
        <v>654</v>
      </c>
      <c r="L240" s="282">
        <v>11</v>
      </c>
      <c r="M240" s="282">
        <v>1</v>
      </c>
      <c r="N240" s="307" t="s">
        <v>224</v>
      </c>
      <c r="O240" s="283">
        <v>240</v>
      </c>
      <c r="P240" s="108"/>
      <c r="Q240" s="111"/>
      <c r="R240" s="111"/>
      <c r="S240" s="111"/>
      <c r="T240" s="111"/>
      <c r="U240" s="180">
        <v>36000</v>
      </c>
      <c r="V240" s="112">
        <v>1000</v>
      </c>
      <c r="W240" s="113"/>
      <c r="X240" s="112">
        <v>11000</v>
      </c>
      <c r="Y240" s="113"/>
      <c r="Z240" s="112">
        <v>11000</v>
      </c>
      <c r="AA240" s="408"/>
      <c r="AF240" s="703">
        <f>SUM(AF238:AF239)</f>
        <v>1304255</v>
      </c>
      <c r="AG240" s="703">
        <f>SUM(AG238:AG239)</f>
        <v>468982.864</v>
      </c>
      <c r="AH240" s="703"/>
      <c r="AI240" s="703"/>
      <c r="AJ240" s="703"/>
      <c r="AK240" s="703"/>
      <c r="AL240" s="703"/>
      <c r="AM240" s="703">
        <f>SUM(AM238:AM239)</f>
        <v>393885.01</v>
      </c>
      <c r="AN240" s="703">
        <f>SUM(AN238:AN239)</f>
        <v>1698140.01</v>
      </c>
      <c r="AO240" s="703"/>
      <c r="AP240" s="703"/>
    </row>
    <row r="241" spans="1:42" ht="15.75" customHeight="1" hidden="1">
      <c r="A241" s="136"/>
      <c r="B241" s="279"/>
      <c r="C241" s="280"/>
      <c r="D241" s="280"/>
      <c r="E241" s="280"/>
      <c r="F241" s="280"/>
      <c r="G241" s="280"/>
      <c r="H241" s="280"/>
      <c r="I241" s="280"/>
      <c r="J241" s="280"/>
      <c r="K241" s="283"/>
      <c r="L241" s="281"/>
      <c r="M241" s="281"/>
      <c r="N241" s="220"/>
      <c r="O241" s="269"/>
      <c r="P241" s="101"/>
      <c r="Q241" s="104"/>
      <c r="R241" s="104"/>
      <c r="S241" s="104"/>
      <c r="T241" s="104"/>
      <c r="U241" s="252"/>
      <c r="V241" s="105"/>
      <c r="W241" s="117"/>
      <c r="X241" s="105"/>
      <c r="Y241" s="117">
        <f>Y493</f>
        <v>0</v>
      </c>
      <c r="Z241" s="105"/>
      <c r="AA241" s="407">
        <f>AA493</f>
        <v>0</v>
      </c>
      <c r="AF241" s="703"/>
      <c r="AG241" s="703"/>
      <c r="AH241" s="703"/>
      <c r="AI241" s="703"/>
      <c r="AJ241" s="703"/>
      <c r="AK241" s="703"/>
      <c r="AL241" s="703"/>
      <c r="AM241" s="703"/>
      <c r="AN241" s="703"/>
      <c r="AO241" s="703"/>
      <c r="AP241" s="703"/>
    </row>
    <row r="242" spans="1:42" ht="12.75" hidden="1">
      <c r="A242" s="136"/>
      <c r="B242" s="273"/>
      <c r="C242" s="275"/>
      <c r="D242" s="275"/>
      <c r="E242" s="275"/>
      <c r="F242" s="275"/>
      <c r="G242" s="275"/>
      <c r="H242" s="275"/>
      <c r="I242" s="275"/>
      <c r="J242" s="275"/>
      <c r="K242" s="283"/>
      <c r="L242" s="282"/>
      <c r="M242" s="282"/>
      <c r="N242" s="219"/>
      <c r="O242" s="283"/>
      <c r="P242" s="108"/>
      <c r="Q242" s="111"/>
      <c r="R242" s="111"/>
      <c r="S242" s="111"/>
      <c r="T242" s="111"/>
      <c r="U242" s="180"/>
      <c r="V242" s="112"/>
      <c r="W242" s="113"/>
      <c r="X242" s="112"/>
      <c r="Y242" s="113"/>
      <c r="Z242" s="112"/>
      <c r="AA242" s="408"/>
      <c r="AF242" s="703"/>
      <c r="AG242" s="703"/>
      <c r="AH242" s="703"/>
      <c r="AI242" s="703"/>
      <c r="AJ242" s="703"/>
      <c r="AK242" s="703"/>
      <c r="AL242" s="703"/>
      <c r="AM242" s="703"/>
      <c r="AN242" s="703"/>
      <c r="AO242" s="703"/>
      <c r="AP242" s="703"/>
    </row>
    <row r="243" spans="1:42" ht="12.75" hidden="1">
      <c r="A243" s="136"/>
      <c r="B243" s="273"/>
      <c r="C243" s="275"/>
      <c r="D243" s="275"/>
      <c r="E243" s="275"/>
      <c r="F243" s="275"/>
      <c r="G243" s="275"/>
      <c r="H243" s="275"/>
      <c r="I243" s="275"/>
      <c r="J243" s="275"/>
      <c r="K243" s="283"/>
      <c r="L243" s="282"/>
      <c r="M243" s="282"/>
      <c r="N243" s="219"/>
      <c r="O243" s="283"/>
      <c r="P243" s="108"/>
      <c r="Q243" s="111"/>
      <c r="R243" s="111"/>
      <c r="S243" s="111"/>
      <c r="T243" s="111"/>
      <c r="U243" s="180"/>
      <c r="V243" s="112"/>
      <c r="W243" s="113"/>
      <c r="X243" s="112"/>
      <c r="Y243" s="113"/>
      <c r="Z243" s="112"/>
      <c r="AA243" s="408"/>
      <c r="AF243" s="703"/>
      <c r="AG243" s="703"/>
      <c r="AH243" s="703"/>
      <c r="AI243" s="703"/>
      <c r="AJ243" s="703"/>
      <c r="AK243" s="703"/>
      <c r="AL243" s="703"/>
      <c r="AM243" s="703"/>
      <c r="AN243" s="703"/>
      <c r="AO243" s="703"/>
      <c r="AP243" s="703"/>
    </row>
    <row r="244" spans="1:42" ht="12.75" hidden="1">
      <c r="A244" s="136"/>
      <c r="B244" s="273"/>
      <c r="C244" s="275"/>
      <c r="D244" s="275"/>
      <c r="E244" s="275"/>
      <c r="F244" s="275"/>
      <c r="G244" s="275"/>
      <c r="H244" s="275"/>
      <c r="I244" s="275"/>
      <c r="J244" s="275"/>
      <c r="K244" s="283"/>
      <c r="L244" s="282"/>
      <c r="M244" s="282"/>
      <c r="N244" s="219"/>
      <c r="O244" s="283"/>
      <c r="P244" s="108"/>
      <c r="Q244" s="111"/>
      <c r="R244" s="111"/>
      <c r="S244" s="111"/>
      <c r="T244" s="111"/>
      <c r="U244" s="180"/>
      <c r="V244" s="112"/>
      <c r="W244" s="113"/>
      <c r="X244" s="112"/>
      <c r="Y244" s="113"/>
      <c r="Z244" s="112"/>
      <c r="AA244" s="408"/>
      <c r="AF244" s="703"/>
      <c r="AG244" s="703"/>
      <c r="AH244" s="703"/>
      <c r="AI244" s="703"/>
      <c r="AJ244" s="703"/>
      <c r="AK244" s="703"/>
      <c r="AL244" s="703"/>
      <c r="AM244" s="703"/>
      <c r="AN244" s="703"/>
      <c r="AO244" s="703"/>
      <c r="AP244" s="703"/>
    </row>
    <row r="245" spans="1:42" ht="12.75" hidden="1">
      <c r="A245" s="136"/>
      <c r="B245" s="273"/>
      <c r="C245" s="275"/>
      <c r="D245" s="275"/>
      <c r="E245" s="275"/>
      <c r="F245" s="275"/>
      <c r="G245" s="275"/>
      <c r="H245" s="275"/>
      <c r="I245" s="275"/>
      <c r="J245" s="275"/>
      <c r="K245" s="283"/>
      <c r="L245" s="282"/>
      <c r="M245" s="282"/>
      <c r="N245" s="219"/>
      <c r="O245" s="283"/>
      <c r="P245" s="108"/>
      <c r="Q245" s="111"/>
      <c r="R245" s="111"/>
      <c r="S245" s="111"/>
      <c r="T245" s="111"/>
      <c r="U245" s="180"/>
      <c r="V245" s="112"/>
      <c r="W245" s="113"/>
      <c r="X245" s="112"/>
      <c r="Y245" s="113"/>
      <c r="Z245" s="112"/>
      <c r="AA245" s="408"/>
      <c r="AF245" s="703"/>
      <c r="AG245" s="703"/>
      <c r="AH245" s="703"/>
      <c r="AI245" s="703"/>
      <c r="AJ245" s="703"/>
      <c r="AK245" s="703"/>
      <c r="AL245" s="703"/>
      <c r="AM245" s="703"/>
      <c r="AN245" s="703"/>
      <c r="AO245" s="703"/>
      <c r="AP245" s="703"/>
    </row>
    <row r="246" spans="1:42" ht="12.75" hidden="1">
      <c r="A246" s="136"/>
      <c r="B246" s="273"/>
      <c r="C246" s="275"/>
      <c r="D246" s="275"/>
      <c r="E246" s="275"/>
      <c r="F246" s="275"/>
      <c r="G246" s="275"/>
      <c r="H246" s="275"/>
      <c r="I246" s="275"/>
      <c r="J246" s="275"/>
      <c r="K246" s="283"/>
      <c r="L246" s="282"/>
      <c r="M246" s="282"/>
      <c r="N246" s="219"/>
      <c r="O246" s="283"/>
      <c r="P246" s="108"/>
      <c r="Q246" s="111"/>
      <c r="R246" s="111"/>
      <c r="S246" s="111"/>
      <c r="T246" s="111"/>
      <c r="U246" s="180"/>
      <c r="V246" s="112"/>
      <c r="W246" s="113"/>
      <c r="X246" s="112"/>
      <c r="Y246" s="113"/>
      <c r="Z246" s="112"/>
      <c r="AA246" s="408"/>
      <c r="AF246" s="703"/>
      <c r="AG246" s="703"/>
      <c r="AH246" s="703"/>
      <c r="AI246" s="703"/>
      <c r="AJ246" s="703"/>
      <c r="AK246" s="703"/>
      <c r="AL246" s="703"/>
      <c r="AM246" s="703"/>
      <c r="AN246" s="703"/>
      <c r="AO246" s="703"/>
      <c r="AP246" s="703"/>
    </row>
    <row r="247" spans="1:42" ht="12.75" hidden="1">
      <c r="A247" s="136"/>
      <c r="B247" s="273"/>
      <c r="C247" s="275"/>
      <c r="D247" s="275"/>
      <c r="E247" s="275"/>
      <c r="F247" s="275"/>
      <c r="G247" s="275"/>
      <c r="H247" s="275"/>
      <c r="I247" s="275"/>
      <c r="J247" s="275"/>
      <c r="K247" s="283"/>
      <c r="L247" s="282"/>
      <c r="M247" s="282"/>
      <c r="N247" s="219"/>
      <c r="O247" s="283"/>
      <c r="P247" s="108"/>
      <c r="Q247" s="111"/>
      <c r="R247" s="111"/>
      <c r="S247" s="111"/>
      <c r="T247" s="111"/>
      <c r="U247" s="180"/>
      <c r="V247" s="112"/>
      <c r="W247" s="113"/>
      <c r="X247" s="112"/>
      <c r="Y247" s="113"/>
      <c r="Z247" s="112"/>
      <c r="AA247" s="408"/>
      <c r="AF247" s="703"/>
      <c r="AG247" s="703"/>
      <c r="AH247" s="703"/>
      <c r="AI247" s="703"/>
      <c r="AJ247" s="703"/>
      <c r="AK247" s="703"/>
      <c r="AL247" s="703"/>
      <c r="AM247" s="703"/>
      <c r="AN247" s="703"/>
      <c r="AO247" s="703"/>
      <c r="AP247" s="703"/>
    </row>
    <row r="248" spans="1:42" ht="12.75" hidden="1">
      <c r="A248" s="136"/>
      <c r="B248" s="273"/>
      <c r="C248" s="275"/>
      <c r="D248" s="275"/>
      <c r="E248" s="275"/>
      <c r="F248" s="275"/>
      <c r="G248" s="275"/>
      <c r="H248" s="275"/>
      <c r="I248" s="275"/>
      <c r="J248" s="275"/>
      <c r="K248" s="283"/>
      <c r="L248" s="282"/>
      <c r="M248" s="282"/>
      <c r="N248" s="219"/>
      <c r="O248" s="283"/>
      <c r="P248" s="108"/>
      <c r="Q248" s="111"/>
      <c r="R248" s="111"/>
      <c r="S248" s="111"/>
      <c r="T248" s="111"/>
      <c r="U248" s="180"/>
      <c r="V248" s="112"/>
      <c r="W248" s="113"/>
      <c r="X248" s="112"/>
      <c r="Y248" s="113"/>
      <c r="Z248" s="112"/>
      <c r="AA248" s="408"/>
      <c r="AF248" s="703"/>
      <c r="AG248" s="703"/>
      <c r="AH248" s="703"/>
      <c r="AI248" s="703"/>
      <c r="AJ248" s="703"/>
      <c r="AK248" s="703"/>
      <c r="AL248" s="703"/>
      <c r="AM248" s="703"/>
      <c r="AN248" s="703"/>
      <c r="AO248" s="703"/>
      <c r="AP248" s="703"/>
    </row>
    <row r="249" spans="1:42" ht="12.75" hidden="1">
      <c r="A249" s="136"/>
      <c r="B249" s="273"/>
      <c r="C249" s="275"/>
      <c r="D249" s="275"/>
      <c r="E249" s="275"/>
      <c r="F249" s="275"/>
      <c r="G249" s="275"/>
      <c r="H249" s="275"/>
      <c r="I249" s="275"/>
      <c r="J249" s="275"/>
      <c r="K249" s="283"/>
      <c r="L249" s="282"/>
      <c r="M249" s="282"/>
      <c r="N249" s="219"/>
      <c r="O249" s="283"/>
      <c r="P249" s="108"/>
      <c r="Q249" s="111"/>
      <c r="R249" s="111"/>
      <c r="S249" s="111"/>
      <c r="T249" s="111"/>
      <c r="U249" s="180"/>
      <c r="V249" s="112"/>
      <c r="W249" s="113"/>
      <c r="X249" s="112"/>
      <c r="Y249" s="113"/>
      <c r="Z249" s="112"/>
      <c r="AA249" s="408"/>
      <c r="AF249" s="703"/>
      <c r="AG249" s="703"/>
      <c r="AH249" s="703"/>
      <c r="AI249" s="703"/>
      <c r="AJ249" s="703"/>
      <c r="AK249" s="703"/>
      <c r="AL249" s="703"/>
      <c r="AM249" s="703"/>
      <c r="AN249" s="703"/>
      <c r="AO249" s="703"/>
      <c r="AP249" s="703"/>
    </row>
    <row r="250" spans="1:42" ht="12.75" hidden="1">
      <c r="A250" s="136"/>
      <c r="B250" s="273"/>
      <c r="C250" s="275"/>
      <c r="D250" s="275"/>
      <c r="E250" s="275"/>
      <c r="F250" s="275"/>
      <c r="G250" s="275"/>
      <c r="H250" s="275"/>
      <c r="I250" s="275"/>
      <c r="J250" s="275"/>
      <c r="K250" s="283"/>
      <c r="L250" s="282"/>
      <c r="M250" s="282"/>
      <c r="N250" s="219"/>
      <c r="O250" s="283"/>
      <c r="P250" s="108"/>
      <c r="Q250" s="111"/>
      <c r="R250" s="111"/>
      <c r="S250" s="111"/>
      <c r="T250" s="111"/>
      <c r="U250" s="180"/>
      <c r="V250" s="112"/>
      <c r="W250" s="113"/>
      <c r="X250" s="112"/>
      <c r="Y250" s="113"/>
      <c r="Z250" s="112"/>
      <c r="AA250" s="408"/>
      <c r="AF250" s="703"/>
      <c r="AG250" s="703"/>
      <c r="AH250" s="703"/>
      <c r="AI250" s="703"/>
      <c r="AJ250" s="703"/>
      <c r="AK250" s="703"/>
      <c r="AL250" s="703"/>
      <c r="AM250" s="703"/>
      <c r="AN250" s="703"/>
      <c r="AO250" s="703"/>
      <c r="AP250" s="703"/>
    </row>
    <row r="251" spans="1:42" ht="12.75" hidden="1">
      <c r="A251" s="136"/>
      <c r="B251" s="273"/>
      <c r="C251" s="275"/>
      <c r="D251" s="275"/>
      <c r="E251" s="275"/>
      <c r="F251" s="275"/>
      <c r="G251" s="275"/>
      <c r="H251" s="275"/>
      <c r="I251" s="275"/>
      <c r="J251" s="275"/>
      <c r="K251" s="283"/>
      <c r="L251" s="282"/>
      <c r="M251" s="282"/>
      <c r="N251" s="219"/>
      <c r="O251" s="283"/>
      <c r="P251" s="108"/>
      <c r="Q251" s="111"/>
      <c r="R251" s="111"/>
      <c r="S251" s="111"/>
      <c r="T251" s="111"/>
      <c r="U251" s="180"/>
      <c r="V251" s="112"/>
      <c r="W251" s="113"/>
      <c r="X251" s="112"/>
      <c r="Y251" s="113"/>
      <c r="Z251" s="112"/>
      <c r="AA251" s="408"/>
      <c r="AF251" s="703"/>
      <c r="AG251" s="703"/>
      <c r="AH251" s="703"/>
      <c r="AI251" s="703"/>
      <c r="AJ251" s="703"/>
      <c r="AK251" s="703"/>
      <c r="AL251" s="703"/>
      <c r="AM251" s="703"/>
      <c r="AN251" s="703"/>
      <c r="AO251" s="703"/>
      <c r="AP251" s="703"/>
    </row>
    <row r="252" spans="1:42" ht="12.75" hidden="1">
      <c r="A252" s="136"/>
      <c r="B252" s="273"/>
      <c r="C252" s="275"/>
      <c r="D252" s="275"/>
      <c r="E252" s="275"/>
      <c r="F252" s="275"/>
      <c r="G252" s="275"/>
      <c r="H252" s="275"/>
      <c r="I252" s="275"/>
      <c r="J252" s="275"/>
      <c r="K252" s="283"/>
      <c r="L252" s="282"/>
      <c r="M252" s="282"/>
      <c r="N252" s="219"/>
      <c r="O252" s="283"/>
      <c r="P252" s="108"/>
      <c r="Q252" s="111"/>
      <c r="R252" s="111"/>
      <c r="S252" s="111"/>
      <c r="T252" s="111"/>
      <c r="U252" s="180"/>
      <c r="V252" s="112"/>
      <c r="W252" s="113"/>
      <c r="X252" s="112"/>
      <c r="Y252" s="113"/>
      <c r="Z252" s="112"/>
      <c r="AA252" s="408"/>
      <c r="AF252" s="703"/>
      <c r="AG252" s="703"/>
      <c r="AH252" s="703"/>
      <c r="AI252" s="703"/>
      <c r="AJ252" s="703"/>
      <c r="AK252" s="703"/>
      <c r="AL252" s="703"/>
      <c r="AM252" s="703"/>
      <c r="AN252" s="703"/>
      <c r="AO252" s="703"/>
      <c r="AP252" s="703"/>
    </row>
    <row r="253" spans="1:42" ht="12.75" hidden="1">
      <c r="A253" s="136"/>
      <c r="B253" s="273"/>
      <c r="C253" s="275"/>
      <c r="D253" s="275"/>
      <c r="E253" s="275"/>
      <c r="F253" s="275"/>
      <c r="G253" s="275"/>
      <c r="H253" s="275"/>
      <c r="I253" s="275"/>
      <c r="J253" s="275"/>
      <c r="K253" s="283"/>
      <c r="L253" s="282"/>
      <c r="M253" s="282"/>
      <c r="N253" s="219"/>
      <c r="O253" s="283"/>
      <c r="P253" s="108"/>
      <c r="Q253" s="111"/>
      <c r="R253" s="111"/>
      <c r="S253" s="111"/>
      <c r="T253" s="111"/>
      <c r="U253" s="180"/>
      <c r="V253" s="112"/>
      <c r="W253" s="113"/>
      <c r="X253" s="112"/>
      <c r="Y253" s="113"/>
      <c r="Z253" s="112"/>
      <c r="AA253" s="408"/>
      <c r="AF253" s="703"/>
      <c r="AG253" s="703"/>
      <c r="AH253" s="703"/>
      <c r="AI253" s="703"/>
      <c r="AJ253" s="703"/>
      <c r="AK253" s="703"/>
      <c r="AL253" s="703"/>
      <c r="AM253" s="703"/>
      <c r="AN253" s="703"/>
      <c r="AO253" s="703"/>
      <c r="AP253" s="703"/>
    </row>
    <row r="254" spans="1:42" ht="12.75" hidden="1">
      <c r="A254" s="136"/>
      <c r="B254" s="273"/>
      <c r="C254" s="275"/>
      <c r="D254" s="275"/>
      <c r="E254" s="275"/>
      <c r="F254" s="275"/>
      <c r="G254" s="275"/>
      <c r="H254" s="275"/>
      <c r="I254" s="275"/>
      <c r="J254" s="275"/>
      <c r="K254" s="283"/>
      <c r="L254" s="282"/>
      <c r="M254" s="282"/>
      <c r="N254" s="219"/>
      <c r="O254" s="283"/>
      <c r="P254" s="108"/>
      <c r="Q254" s="111"/>
      <c r="R254" s="111"/>
      <c r="S254" s="111"/>
      <c r="T254" s="111"/>
      <c r="U254" s="180"/>
      <c r="V254" s="112"/>
      <c r="W254" s="113"/>
      <c r="X254" s="112"/>
      <c r="Y254" s="113"/>
      <c r="Z254" s="112"/>
      <c r="AA254" s="408"/>
      <c r="AF254" s="703"/>
      <c r="AG254" s="703"/>
      <c r="AH254" s="703"/>
      <c r="AI254" s="703"/>
      <c r="AJ254" s="703"/>
      <c r="AK254" s="703"/>
      <c r="AL254" s="703"/>
      <c r="AM254" s="703"/>
      <c r="AN254" s="703"/>
      <c r="AO254" s="703"/>
      <c r="AP254" s="703"/>
    </row>
    <row r="255" spans="1:42" ht="12.75" hidden="1">
      <c r="A255" s="136"/>
      <c r="B255" s="273"/>
      <c r="C255" s="275"/>
      <c r="D255" s="275"/>
      <c r="E255" s="275"/>
      <c r="F255" s="275"/>
      <c r="G255" s="275"/>
      <c r="H255" s="275"/>
      <c r="I255" s="275"/>
      <c r="J255" s="275"/>
      <c r="K255" s="283"/>
      <c r="L255" s="282"/>
      <c r="M255" s="282"/>
      <c r="N255" s="219"/>
      <c r="O255" s="283"/>
      <c r="P255" s="108"/>
      <c r="Q255" s="111"/>
      <c r="R255" s="111"/>
      <c r="S255" s="111"/>
      <c r="T255" s="111"/>
      <c r="U255" s="180"/>
      <c r="V255" s="112"/>
      <c r="W255" s="113"/>
      <c r="X255" s="112"/>
      <c r="Y255" s="113"/>
      <c r="Z255" s="112"/>
      <c r="AA255" s="408"/>
      <c r="AF255" s="703"/>
      <c r="AG255" s="703"/>
      <c r="AH255" s="703"/>
      <c r="AI255" s="703"/>
      <c r="AJ255" s="703"/>
      <c r="AK255" s="703"/>
      <c r="AL255" s="703"/>
      <c r="AM255" s="703"/>
      <c r="AN255" s="703"/>
      <c r="AO255" s="703"/>
      <c r="AP255" s="703"/>
    </row>
    <row r="256" spans="1:42" ht="12.75" hidden="1">
      <c r="A256" s="136"/>
      <c r="B256" s="273"/>
      <c r="C256" s="275"/>
      <c r="D256" s="275"/>
      <c r="E256" s="275"/>
      <c r="F256" s="275"/>
      <c r="G256" s="275"/>
      <c r="H256" s="275"/>
      <c r="I256" s="275"/>
      <c r="J256" s="275"/>
      <c r="K256" s="283"/>
      <c r="L256" s="282"/>
      <c r="M256" s="282"/>
      <c r="N256" s="219"/>
      <c r="O256" s="283"/>
      <c r="P256" s="108"/>
      <c r="Q256" s="111"/>
      <c r="R256" s="111"/>
      <c r="S256" s="111"/>
      <c r="T256" s="111"/>
      <c r="U256" s="180"/>
      <c r="V256" s="112"/>
      <c r="W256" s="113"/>
      <c r="X256" s="112"/>
      <c r="Y256" s="113"/>
      <c r="Z256" s="112"/>
      <c r="AA256" s="408"/>
      <c r="AF256" s="703"/>
      <c r="AG256" s="703"/>
      <c r="AH256" s="703"/>
      <c r="AI256" s="703"/>
      <c r="AJ256" s="703"/>
      <c r="AK256" s="703"/>
      <c r="AL256" s="703"/>
      <c r="AM256" s="703"/>
      <c r="AN256" s="703"/>
      <c r="AO256" s="703"/>
      <c r="AP256" s="703"/>
    </row>
    <row r="257" spans="1:42" ht="12.75" hidden="1">
      <c r="A257" s="136"/>
      <c r="B257" s="273"/>
      <c r="C257" s="275"/>
      <c r="D257" s="275"/>
      <c r="E257" s="275"/>
      <c r="F257" s="275"/>
      <c r="G257" s="275"/>
      <c r="H257" s="275"/>
      <c r="I257" s="275"/>
      <c r="J257" s="275"/>
      <c r="K257" s="283"/>
      <c r="L257" s="282"/>
      <c r="M257" s="282"/>
      <c r="N257" s="219"/>
      <c r="O257" s="283"/>
      <c r="P257" s="108"/>
      <c r="Q257" s="111"/>
      <c r="R257" s="111"/>
      <c r="S257" s="111"/>
      <c r="T257" s="111"/>
      <c r="U257" s="180"/>
      <c r="V257" s="112"/>
      <c r="W257" s="113"/>
      <c r="X257" s="112"/>
      <c r="Y257" s="113"/>
      <c r="Z257" s="112"/>
      <c r="AA257" s="408"/>
      <c r="AF257" s="703"/>
      <c r="AG257" s="703"/>
      <c r="AH257" s="703"/>
      <c r="AI257" s="703"/>
      <c r="AJ257" s="703"/>
      <c r="AK257" s="703"/>
      <c r="AL257" s="703"/>
      <c r="AM257" s="703"/>
      <c r="AN257" s="703"/>
      <c r="AO257" s="703"/>
      <c r="AP257" s="703"/>
    </row>
    <row r="258" spans="1:42" ht="12.75" hidden="1">
      <c r="A258" s="136"/>
      <c r="B258" s="273"/>
      <c r="C258" s="275"/>
      <c r="D258" s="275"/>
      <c r="E258" s="275"/>
      <c r="F258" s="275"/>
      <c r="G258" s="275"/>
      <c r="H258" s="275"/>
      <c r="I258" s="275"/>
      <c r="J258" s="275"/>
      <c r="K258" s="283"/>
      <c r="L258" s="282"/>
      <c r="M258" s="282"/>
      <c r="N258" s="219"/>
      <c r="O258" s="283"/>
      <c r="P258" s="108"/>
      <c r="Q258" s="111"/>
      <c r="R258" s="111"/>
      <c r="S258" s="111"/>
      <c r="T258" s="111"/>
      <c r="U258" s="180"/>
      <c r="V258" s="112"/>
      <c r="W258" s="113"/>
      <c r="X258" s="112"/>
      <c r="Y258" s="113"/>
      <c r="Z258" s="112"/>
      <c r="AA258" s="408"/>
      <c r="AF258" s="703"/>
      <c r="AG258" s="703"/>
      <c r="AH258" s="703"/>
      <c r="AI258" s="703"/>
      <c r="AJ258" s="703"/>
      <c r="AK258" s="703"/>
      <c r="AL258" s="703"/>
      <c r="AM258" s="703"/>
      <c r="AN258" s="703"/>
      <c r="AO258" s="703"/>
      <c r="AP258" s="703"/>
    </row>
    <row r="259" spans="1:42" ht="12.75" hidden="1">
      <c r="A259" s="136"/>
      <c r="B259" s="273"/>
      <c r="C259" s="275"/>
      <c r="D259" s="275"/>
      <c r="E259" s="275"/>
      <c r="F259" s="275"/>
      <c r="G259" s="275"/>
      <c r="H259" s="275"/>
      <c r="I259" s="275"/>
      <c r="J259" s="275"/>
      <c r="K259" s="283"/>
      <c r="L259" s="282"/>
      <c r="M259" s="282"/>
      <c r="N259" s="219"/>
      <c r="O259" s="283"/>
      <c r="P259" s="108"/>
      <c r="Q259" s="111"/>
      <c r="R259" s="111"/>
      <c r="S259" s="111"/>
      <c r="T259" s="111"/>
      <c r="U259" s="180"/>
      <c r="V259" s="112"/>
      <c r="W259" s="113"/>
      <c r="X259" s="112"/>
      <c r="Y259" s="113"/>
      <c r="Z259" s="112"/>
      <c r="AA259" s="408"/>
      <c r="AF259" s="703"/>
      <c r="AG259" s="703"/>
      <c r="AH259" s="703"/>
      <c r="AI259" s="703"/>
      <c r="AJ259" s="703"/>
      <c r="AK259" s="703"/>
      <c r="AL259" s="703"/>
      <c r="AM259" s="703"/>
      <c r="AN259" s="703"/>
      <c r="AO259" s="703"/>
      <c r="AP259" s="703"/>
    </row>
    <row r="260" spans="1:42" ht="12.75" hidden="1">
      <c r="A260" s="136"/>
      <c r="B260" s="273"/>
      <c r="C260" s="275"/>
      <c r="D260" s="275"/>
      <c r="E260" s="275"/>
      <c r="F260" s="275"/>
      <c r="G260" s="275"/>
      <c r="H260" s="275"/>
      <c r="I260" s="275"/>
      <c r="J260" s="275"/>
      <c r="K260" s="283"/>
      <c r="L260" s="282"/>
      <c r="M260" s="282"/>
      <c r="N260" s="219"/>
      <c r="O260" s="283"/>
      <c r="P260" s="108"/>
      <c r="Q260" s="111"/>
      <c r="R260" s="111"/>
      <c r="S260" s="111"/>
      <c r="T260" s="111"/>
      <c r="U260" s="180"/>
      <c r="V260" s="112"/>
      <c r="W260" s="113"/>
      <c r="X260" s="112"/>
      <c r="Y260" s="113"/>
      <c r="Z260" s="112"/>
      <c r="AA260" s="408"/>
      <c r="AF260" s="703"/>
      <c r="AG260" s="703"/>
      <c r="AH260" s="703"/>
      <c r="AI260" s="703"/>
      <c r="AJ260" s="703"/>
      <c r="AK260" s="703"/>
      <c r="AL260" s="703"/>
      <c r="AM260" s="703"/>
      <c r="AN260" s="703"/>
      <c r="AO260" s="703"/>
      <c r="AP260" s="703"/>
    </row>
    <row r="261" spans="1:42" ht="12.75" hidden="1">
      <c r="A261" s="136"/>
      <c r="B261" s="273"/>
      <c r="C261" s="275"/>
      <c r="D261" s="275"/>
      <c r="E261" s="275"/>
      <c r="F261" s="275"/>
      <c r="G261" s="275"/>
      <c r="H261" s="275"/>
      <c r="I261" s="275"/>
      <c r="J261" s="275"/>
      <c r="K261" s="283"/>
      <c r="L261" s="282"/>
      <c r="M261" s="282"/>
      <c r="N261" s="219"/>
      <c r="O261" s="283"/>
      <c r="P261" s="108"/>
      <c r="Q261" s="111"/>
      <c r="R261" s="111"/>
      <c r="S261" s="111"/>
      <c r="T261" s="111"/>
      <c r="U261" s="180"/>
      <c r="V261" s="112"/>
      <c r="W261" s="113"/>
      <c r="X261" s="112"/>
      <c r="Y261" s="113"/>
      <c r="Z261" s="112"/>
      <c r="AA261" s="408"/>
      <c r="AF261" s="703"/>
      <c r="AG261" s="703"/>
      <c r="AH261" s="703"/>
      <c r="AI261" s="703"/>
      <c r="AJ261" s="703"/>
      <c r="AK261" s="703"/>
      <c r="AL261" s="703"/>
      <c r="AM261" s="703"/>
      <c r="AN261" s="703"/>
      <c r="AO261" s="703"/>
      <c r="AP261" s="703"/>
    </row>
    <row r="262" spans="1:42" ht="12.75" hidden="1">
      <c r="A262" s="136"/>
      <c r="B262" s="273"/>
      <c r="C262" s="275"/>
      <c r="D262" s="275"/>
      <c r="E262" s="275"/>
      <c r="F262" s="275"/>
      <c r="G262" s="275"/>
      <c r="H262" s="275"/>
      <c r="I262" s="275"/>
      <c r="J262" s="275"/>
      <c r="K262" s="283"/>
      <c r="L262" s="282"/>
      <c r="M262" s="282"/>
      <c r="N262" s="219"/>
      <c r="O262" s="283"/>
      <c r="P262" s="108"/>
      <c r="Q262" s="111"/>
      <c r="R262" s="111"/>
      <c r="S262" s="111"/>
      <c r="T262" s="111"/>
      <c r="U262" s="180"/>
      <c r="V262" s="112"/>
      <c r="W262" s="113"/>
      <c r="X262" s="112"/>
      <c r="Y262" s="113"/>
      <c r="Z262" s="112"/>
      <c r="AA262" s="408"/>
      <c r="AF262" s="703"/>
      <c r="AG262" s="703"/>
      <c r="AH262" s="703"/>
      <c r="AI262" s="703"/>
      <c r="AJ262" s="703"/>
      <c r="AK262" s="703"/>
      <c r="AL262" s="703"/>
      <c r="AM262" s="703"/>
      <c r="AN262" s="703"/>
      <c r="AO262" s="703"/>
      <c r="AP262" s="703"/>
    </row>
    <row r="263" spans="1:42" ht="12.75" hidden="1">
      <c r="A263" s="136"/>
      <c r="B263" s="273"/>
      <c r="C263" s="275"/>
      <c r="D263" s="275"/>
      <c r="E263" s="275"/>
      <c r="F263" s="275"/>
      <c r="G263" s="275"/>
      <c r="H263" s="275"/>
      <c r="I263" s="275"/>
      <c r="J263" s="275"/>
      <c r="K263" s="283"/>
      <c r="L263" s="282"/>
      <c r="M263" s="282"/>
      <c r="N263" s="219"/>
      <c r="O263" s="283"/>
      <c r="P263" s="108"/>
      <c r="Q263" s="111"/>
      <c r="R263" s="111"/>
      <c r="S263" s="111"/>
      <c r="T263" s="111"/>
      <c r="U263" s="180"/>
      <c r="V263" s="112"/>
      <c r="W263" s="113"/>
      <c r="X263" s="112"/>
      <c r="Y263" s="113"/>
      <c r="Z263" s="112"/>
      <c r="AA263" s="408"/>
      <c r="AF263" s="703"/>
      <c r="AG263" s="703"/>
      <c r="AH263" s="703"/>
      <c r="AI263" s="703"/>
      <c r="AJ263" s="703"/>
      <c r="AK263" s="703"/>
      <c r="AL263" s="703"/>
      <c r="AM263" s="703"/>
      <c r="AN263" s="703"/>
      <c r="AO263" s="703"/>
      <c r="AP263" s="703"/>
    </row>
    <row r="264" spans="1:42" ht="12.75" hidden="1">
      <c r="A264" s="136"/>
      <c r="B264" s="273"/>
      <c r="C264" s="275"/>
      <c r="D264" s="275"/>
      <c r="E264" s="275"/>
      <c r="F264" s="275"/>
      <c r="G264" s="275"/>
      <c r="H264" s="275"/>
      <c r="I264" s="275"/>
      <c r="J264" s="275"/>
      <c r="K264" s="283"/>
      <c r="L264" s="282"/>
      <c r="M264" s="282"/>
      <c r="N264" s="219"/>
      <c r="O264" s="283"/>
      <c r="P264" s="108"/>
      <c r="Q264" s="111"/>
      <c r="R264" s="111"/>
      <c r="S264" s="111"/>
      <c r="T264" s="111"/>
      <c r="U264" s="180"/>
      <c r="V264" s="112"/>
      <c r="W264" s="113"/>
      <c r="X264" s="112"/>
      <c r="Y264" s="113"/>
      <c r="Z264" s="112"/>
      <c r="AA264" s="408"/>
      <c r="AF264" s="703"/>
      <c r="AG264" s="703"/>
      <c r="AH264" s="703"/>
      <c r="AI264" s="703"/>
      <c r="AJ264" s="703"/>
      <c r="AK264" s="703"/>
      <c r="AL264" s="703"/>
      <c r="AM264" s="703"/>
      <c r="AN264" s="703"/>
      <c r="AO264" s="703"/>
      <c r="AP264" s="703"/>
    </row>
    <row r="265" spans="1:42" ht="12.75" hidden="1">
      <c r="A265" s="136"/>
      <c r="B265" s="273"/>
      <c r="C265" s="275"/>
      <c r="D265" s="275"/>
      <c r="E265" s="275"/>
      <c r="F265" s="275"/>
      <c r="G265" s="275"/>
      <c r="H265" s="275"/>
      <c r="I265" s="275"/>
      <c r="J265" s="275"/>
      <c r="K265" s="283"/>
      <c r="L265" s="282"/>
      <c r="M265" s="282"/>
      <c r="N265" s="219"/>
      <c r="O265" s="283"/>
      <c r="P265" s="108"/>
      <c r="Q265" s="111"/>
      <c r="R265" s="111"/>
      <c r="S265" s="111"/>
      <c r="T265" s="111"/>
      <c r="U265" s="180"/>
      <c r="V265" s="112"/>
      <c r="W265" s="113"/>
      <c r="X265" s="112"/>
      <c r="Y265" s="113"/>
      <c r="Z265" s="112"/>
      <c r="AA265" s="408"/>
      <c r="AF265" s="703"/>
      <c r="AG265" s="703"/>
      <c r="AH265" s="703"/>
      <c r="AI265" s="703"/>
      <c r="AJ265" s="703"/>
      <c r="AK265" s="703"/>
      <c r="AL265" s="703"/>
      <c r="AM265" s="703"/>
      <c r="AN265" s="703"/>
      <c r="AO265" s="703"/>
      <c r="AP265" s="703"/>
    </row>
    <row r="266" spans="1:42" ht="12.75" hidden="1">
      <c r="A266" s="136"/>
      <c r="B266" s="273"/>
      <c r="C266" s="275"/>
      <c r="D266" s="275"/>
      <c r="E266" s="275"/>
      <c r="F266" s="275"/>
      <c r="G266" s="275"/>
      <c r="H266" s="275"/>
      <c r="I266" s="275"/>
      <c r="J266" s="275"/>
      <c r="K266" s="283"/>
      <c r="L266" s="282"/>
      <c r="M266" s="282"/>
      <c r="N266" s="219"/>
      <c r="O266" s="283"/>
      <c r="P266" s="108"/>
      <c r="Q266" s="111"/>
      <c r="R266" s="111"/>
      <c r="S266" s="111"/>
      <c r="T266" s="111"/>
      <c r="U266" s="180"/>
      <c r="V266" s="112"/>
      <c r="W266" s="113"/>
      <c r="X266" s="112"/>
      <c r="Y266" s="113"/>
      <c r="Z266" s="112"/>
      <c r="AA266" s="408"/>
      <c r="AF266" s="703"/>
      <c r="AG266" s="703"/>
      <c r="AH266" s="703"/>
      <c r="AI266" s="703"/>
      <c r="AJ266" s="703"/>
      <c r="AK266" s="703"/>
      <c r="AL266" s="703"/>
      <c r="AM266" s="703"/>
      <c r="AN266" s="703"/>
      <c r="AO266" s="703"/>
      <c r="AP266" s="703"/>
    </row>
    <row r="267" spans="1:42" ht="12.75" hidden="1">
      <c r="A267" s="136"/>
      <c r="B267" s="273"/>
      <c r="C267" s="275"/>
      <c r="D267" s="275"/>
      <c r="E267" s="275"/>
      <c r="F267" s="275"/>
      <c r="G267" s="275"/>
      <c r="H267" s="275"/>
      <c r="I267" s="275"/>
      <c r="J267" s="275"/>
      <c r="K267" s="283"/>
      <c r="L267" s="282"/>
      <c r="M267" s="282"/>
      <c r="N267" s="219"/>
      <c r="O267" s="283"/>
      <c r="P267" s="108"/>
      <c r="Q267" s="111"/>
      <c r="R267" s="111"/>
      <c r="S267" s="111"/>
      <c r="T267" s="111"/>
      <c r="U267" s="180"/>
      <c r="V267" s="112"/>
      <c r="W267" s="113"/>
      <c r="X267" s="112"/>
      <c r="Y267" s="113"/>
      <c r="Z267" s="112"/>
      <c r="AA267" s="408"/>
      <c r="AF267" s="703"/>
      <c r="AG267" s="703"/>
      <c r="AH267" s="703"/>
      <c r="AI267" s="703"/>
      <c r="AJ267" s="703"/>
      <c r="AK267" s="703"/>
      <c r="AL267" s="703"/>
      <c r="AM267" s="703"/>
      <c r="AN267" s="703"/>
      <c r="AO267" s="703"/>
      <c r="AP267" s="703"/>
    </row>
    <row r="268" spans="1:42" ht="12.75" hidden="1">
      <c r="A268" s="136"/>
      <c r="B268" s="273"/>
      <c r="C268" s="275"/>
      <c r="D268" s="275"/>
      <c r="E268" s="275"/>
      <c r="F268" s="275"/>
      <c r="G268" s="275"/>
      <c r="H268" s="275"/>
      <c r="I268" s="275"/>
      <c r="J268" s="275"/>
      <c r="K268" s="283"/>
      <c r="L268" s="282"/>
      <c r="M268" s="282"/>
      <c r="N268" s="219"/>
      <c r="O268" s="283"/>
      <c r="P268" s="108"/>
      <c r="Q268" s="111"/>
      <c r="R268" s="111"/>
      <c r="S268" s="111"/>
      <c r="T268" s="111"/>
      <c r="U268" s="180"/>
      <c r="V268" s="112"/>
      <c r="W268" s="113"/>
      <c r="X268" s="112"/>
      <c r="Y268" s="113"/>
      <c r="Z268" s="112"/>
      <c r="AA268" s="408"/>
      <c r="AF268" s="703"/>
      <c r="AG268" s="703"/>
      <c r="AH268" s="703"/>
      <c r="AI268" s="703"/>
      <c r="AJ268" s="703"/>
      <c r="AK268" s="703"/>
      <c r="AL268" s="703"/>
      <c r="AM268" s="703"/>
      <c r="AN268" s="703"/>
      <c r="AO268" s="703"/>
      <c r="AP268" s="703"/>
    </row>
    <row r="269" spans="1:42" ht="12.75" hidden="1">
      <c r="A269" s="136"/>
      <c r="B269" s="273"/>
      <c r="C269" s="275"/>
      <c r="D269" s="275"/>
      <c r="E269" s="275"/>
      <c r="F269" s="275"/>
      <c r="G269" s="275"/>
      <c r="H269" s="275"/>
      <c r="I269" s="275"/>
      <c r="J269" s="275"/>
      <c r="K269" s="283"/>
      <c r="L269" s="282"/>
      <c r="M269" s="282"/>
      <c r="N269" s="219"/>
      <c r="O269" s="283"/>
      <c r="P269" s="108"/>
      <c r="Q269" s="111"/>
      <c r="R269" s="111"/>
      <c r="S269" s="111"/>
      <c r="T269" s="111"/>
      <c r="U269" s="180"/>
      <c r="V269" s="112"/>
      <c r="W269" s="113"/>
      <c r="X269" s="112"/>
      <c r="Y269" s="113"/>
      <c r="Z269" s="112"/>
      <c r="AA269" s="408"/>
      <c r="AF269" s="703"/>
      <c r="AG269" s="703"/>
      <c r="AH269" s="703"/>
      <c r="AI269" s="703"/>
      <c r="AJ269" s="703"/>
      <c r="AK269" s="703"/>
      <c r="AL269" s="703"/>
      <c r="AM269" s="703"/>
      <c r="AN269" s="703"/>
      <c r="AO269" s="703"/>
      <c r="AP269" s="703"/>
    </row>
    <row r="270" spans="1:42" ht="12.75" hidden="1">
      <c r="A270" s="136"/>
      <c r="B270" s="273"/>
      <c r="C270" s="275"/>
      <c r="D270" s="275"/>
      <c r="E270" s="275"/>
      <c r="F270" s="275"/>
      <c r="G270" s="275"/>
      <c r="H270" s="275"/>
      <c r="I270" s="275"/>
      <c r="J270" s="275"/>
      <c r="K270" s="283"/>
      <c r="L270" s="282"/>
      <c r="M270" s="282"/>
      <c r="N270" s="219"/>
      <c r="O270" s="283"/>
      <c r="P270" s="108"/>
      <c r="Q270" s="111"/>
      <c r="R270" s="111"/>
      <c r="S270" s="111"/>
      <c r="T270" s="111"/>
      <c r="U270" s="180"/>
      <c r="V270" s="112"/>
      <c r="W270" s="113"/>
      <c r="X270" s="112"/>
      <c r="Y270" s="113"/>
      <c r="Z270" s="112"/>
      <c r="AA270" s="408"/>
      <c r="AF270" s="703"/>
      <c r="AG270" s="703"/>
      <c r="AH270" s="703"/>
      <c r="AI270" s="703"/>
      <c r="AJ270" s="703"/>
      <c r="AK270" s="703"/>
      <c r="AL270" s="703"/>
      <c r="AM270" s="703"/>
      <c r="AN270" s="703"/>
      <c r="AO270" s="703"/>
      <c r="AP270" s="703"/>
    </row>
    <row r="271" spans="1:42" ht="12.75" hidden="1">
      <c r="A271" s="136"/>
      <c r="B271" s="273"/>
      <c r="C271" s="275"/>
      <c r="D271" s="275"/>
      <c r="E271" s="275"/>
      <c r="F271" s="275"/>
      <c r="G271" s="275"/>
      <c r="H271" s="275"/>
      <c r="I271" s="275"/>
      <c r="J271" s="275"/>
      <c r="K271" s="283"/>
      <c r="L271" s="282"/>
      <c r="M271" s="282"/>
      <c r="N271" s="219"/>
      <c r="O271" s="283"/>
      <c r="P271" s="108"/>
      <c r="Q271" s="111"/>
      <c r="R271" s="111"/>
      <c r="S271" s="111"/>
      <c r="T271" s="111"/>
      <c r="U271" s="180"/>
      <c r="V271" s="112"/>
      <c r="W271" s="113"/>
      <c r="X271" s="112"/>
      <c r="Y271" s="113"/>
      <c r="Z271" s="112"/>
      <c r="AA271" s="408"/>
      <c r="AF271" s="703"/>
      <c r="AG271" s="703"/>
      <c r="AH271" s="703"/>
      <c r="AI271" s="703"/>
      <c r="AJ271" s="703"/>
      <c r="AK271" s="703"/>
      <c r="AL271" s="703"/>
      <c r="AM271" s="703"/>
      <c r="AN271" s="703"/>
      <c r="AO271" s="703"/>
      <c r="AP271" s="703"/>
    </row>
    <row r="272" spans="1:42" ht="12.75" hidden="1">
      <c r="A272" s="136"/>
      <c r="B272" s="273"/>
      <c r="C272" s="275"/>
      <c r="D272" s="275"/>
      <c r="E272" s="275"/>
      <c r="F272" s="275"/>
      <c r="G272" s="275"/>
      <c r="H272" s="275"/>
      <c r="I272" s="275"/>
      <c r="J272" s="275"/>
      <c r="K272" s="283"/>
      <c r="L272" s="282"/>
      <c r="M272" s="282"/>
      <c r="N272" s="219"/>
      <c r="O272" s="283"/>
      <c r="P272" s="108"/>
      <c r="Q272" s="111"/>
      <c r="R272" s="111"/>
      <c r="S272" s="111"/>
      <c r="T272" s="111"/>
      <c r="U272" s="180"/>
      <c r="V272" s="112"/>
      <c r="W272" s="113"/>
      <c r="X272" s="112"/>
      <c r="Y272" s="113"/>
      <c r="Z272" s="112"/>
      <c r="AA272" s="408"/>
      <c r="AF272" s="703"/>
      <c r="AG272" s="703"/>
      <c r="AH272" s="703"/>
      <c r="AI272" s="703"/>
      <c r="AJ272" s="703"/>
      <c r="AK272" s="703"/>
      <c r="AL272" s="703"/>
      <c r="AM272" s="703"/>
      <c r="AN272" s="703"/>
      <c r="AO272" s="703"/>
      <c r="AP272" s="703"/>
    </row>
    <row r="273" spans="1:42" ht="12.75" hidden="1">
      <c r="A273" s="136"/>
      <c r="B273" s="273"/>
      <c r="C273" s="275"/>
      <c r="D273" s="275"/>
      <c r="E273" s="275"/>
      <c r="F273" s="275"/>
      <c r="G273" s="275"/>
      <c r="H273" s="275"/>
      <c r="I273" s="275"/>
      <c r="J273" s="275"/>
      <c r="K273" s="283"/>
      <c r="L273" s="282"/>
      <c r="M273" s="282"/>
      <c r="N273" s="219"/>
      <c r="O273" s="283"/>
      <c r="P273" s="108"/>
      <c r="Q273" s="111"/>
      <c r="R273" s="111"/>
      <c r="S273" s="111"/>
      <c r="T273" s="111"/>
      <c r="U273" s="180"/>
      <c r="V273" s="112"/>
      <c r="W273" s="113"/>
      <c r="X273" s="112"/>
      <c r="Y273" s="113"/>
      <c r="Z273" s="112"/>
      <c r="AA273" s="408"/>
      <c r="AF273" s="703"/>
      <c r="AG273" s="703"/>
      <c r="AH273" s="703"/>
      <c r="AI273" s="703"/>
      <c r="AJ273" s="703"/>
      <c r="AK273" s="703"/>
      <c r="AL273" s="703"/>
      <c r="AM273" s="703"/>
      <c r="AN273" s="703"/>
      <c r="AO273" s="703"/>
      <c r="AP273" s="703"/>
    </row>
    <row r="274" spans="1:42" ht="12.75" hidden="1">
      <c r="A274" s="136"/>
      <c r="B274" s="273"/>
      <c r="C274" s="275"/>
      <c r="D274" s="275"/>
      <c r="E274" s="275"/>
      <c r="F274" s="275"/>
      <c r="G274" s="275"/>
      <c r="H274" s="275"/>
      <c r="I274" s="275"/>
      <c r="J274" s="275"/>
      <c r="K274" s="283"/>
      <c r="L274" s="282"/>
      <c r="M274" s="282"/>
      <c r="N274" s="219"/>
      <c r="O274" s="283"/>
      <c r="P274" s="108"/>
      <c r="Q274" s="111"/>
      <c r="R274" s="111"/>
      <c r="S274" s="111"/>
      <c r="T274" s="111"/>
      <c r="U274" s="180"/>
      <c r="V274" s="112"/>
      <c r="W274" s="113"/>
      <c r="X274" s="112"/>
      <c r="Y274" s="113"/>
      <c r="Z274" s="112"/>
      <c r="AA274" s="408"/>
      <c r="AF274" s="703"/>
      <c r="AG274" s="703"/>
      <c r="AH274" s="703"/>
      <c r="AI274" s="703"/>
      <c r="AJ274" s="703"/>
      <c r="AK274" s="703"/>
      <c r="AL274" s="703"/>
      <c r="AM274" s="703"/>
      <c r="AN274" s="703"/>
      <c r="AO274" s="703"/>
      <c r="AP274" s="703"/>
    </row>
    <row r="275" spans="1:42" ht="12.75" hidden="1">
      <c r="A275" s="136"/>
      <c r="B275" s="273"/>
      <c r="C275" s="275"/>
      <c r="D275" s="275"/>
      <c r="E275" s="275"/>
      <c r="F275" s="275"/>
      <c r="G275" s="275"/>
      <c r="H275" s="275"/>
      <c r="I275" s="275"/>
      <c r="J275" s="275"/>
      <c r="K275" s="283"/>
      <c r="L275" s="282"/>
      <c r="M275" s="282"/>
      <c r="N275" s="219"/>
      <c r="O275" s="283"/>
      <c r="P275" s="108"/>
      <c r="Q275" s="111"/>
      <c r="R275" s="111"/>
      <c r="S275" s="111"/>
      <c r="T275" s="111"/>
      <c r="U275" s="180"/>
      <c r="V275" s="112"/>
      <c r="W275" s="113"/>
      <c r="X275" s="112"/>
      <c r="Y275" s="113"/>
      <c r="Z275" s="112"/>
      <c r="AA275" s="408"/>
      <c r="AF275" s="703"/>
      <c r="AG275" s="703"/>
      <c r="AH275" s="703"/>
      <c r="AI275" s="703"/>
      <c r="AJ275" s="703"/>
      <c r="AK275" s="703"/>
      <c r="AL275" s="703"/>
      <c r="AM275" s="703"/>
      <c r="AN275" s="703"/>
      <c r="AO275" s="703"/>
      <c r="AP275" s="703"/>
    </row>
    <row r="276" spans="1:42" ht="12.75" hidden="1">
      <c r="A276" s="136"/>
      <c r="B276" s="273"/>
      <c r="C276" s="275"/>
      <c r="D276" s="275"/>
      <c r="E276" s="275"/>
      <c r="F276" s="275"/>
      <c r="G276" s="275"/>
      <c r="H276" s="275"/>
      <c r="I276" s="275"/>
      <c r="J276" s="275"/>
      <c r="K276" s="283"/>
      <c r="L276" s="282"/>
      <c r="M276" s="282"/>
      <c r="N276" s="219"/>
      <c r="O276" s="283"/>
      <c r="P276" s="108"/>
      <c r="Q276" s="111"/>
      <c r="R276" s="111"/>
      <c r="S276" s="111"/>
      <c r="T276" s="111"/>
      <c r="U276" s="180"/>
      <c r="V276" s="112"/>
      <c r="W276" s="113"/>
      <c r="X276" s="112"/>
      <c r="Y276" s="113"/>
      <c r="Z276" s="112"/>
      <c r="AA276" s="408"/>
      <c r="AF276" s="703"/>
      <c r="AG276" s="703"/>
      <c r="AH276" s="703"/>
      <c r="AI276" s="703"/>
      <c r="AJ276" s="703"/>
      <c r="AK276" s="703"/>
      <c r="AL276" s="703"/>
      <c r="AM276" s="703"/>
      <c r="AN276" s="703"/>
      <c r="AO276" s="703"/>
      <c r="AP276" s="703"/>
    </row>
    <row r="277" spans="1:42" ht="12.75" hidden="1">
      <c r="A277" s="136"/>
      <c r="B277" s="273"/>
      <c r="C277" s="275"/>
      <c r="D277" s="275"/>
      <c r="E277" s="275"/>
      <c r="F277" s="275"/>
      <c r="G277" s="275"/>
      <c r="H277" s="275"/>
      <c r="I277" s="275"/>
      <c r="J277" s="275"/>
      <c r="K277" s="283"/>
      <c r="L277" s="282"/>
      <c r="M277" s="282"/>
      <c r="N277" s="219"/>
      <c r="O277" s="283"/>
      <c r="P277" s="108"/>
      <c r="Q277" s="111"/>
      <c r="R277" s="111"/>
      <c r="S277" s="111"/>
      <c r="T277" s="111"/>
      <c r="U277" s="180"/>
      <c r="V277" s="112"/>
      <c r="W277" s="113"/>
      <c r="X277" s="112"/>
      <c r="Y277" s="113"/>
      <c r="Z277" s="112"/>
      <c r="AA277" s="408"/>
      <c r="AF277" s="703"/>
      <c r="AG277" s="703"/>
      <c r="AH277" s="703"/>
      <c r="AI277" s="703"/>
      <c r="AJ277" s="703"/>
      <c r="AK277" s="703"/>
      <c r="AL277" s="703"/>
      <c r="AM277" s="703"/>
      <c r="AN277" s="703"/>
      <c r="AO277" s="703"/>
      <c r="AP277" s="703"/>
    </row>
    <row r="278" spans="1:42" ht="12.75" hidden="1">
      <c r="A278" s="136"/>
      <c r="B278" s="273"/>
      <c r="C278" s="275"/>
      <c r="D278" s="275"/>
      <c r="E278" s="275"/>
      <c r="F278" s="275"/>
      <c r="G278" s="275"/>
      <c r="H278" s="275"/>
      <c r="I278" s="275"/>
      <c r="J278" s="275"/>
      <c r="K278" s="283"/>
      <c r="L278" s="282"/>
      <c r="M278" s="282"/>
      <c r="N278" s="219"/>
      <c r="O278" s="283"/>
      <c r="P278" s="108"/>
      <c r="Q278" s="111"/>
      <c r="R278" s="111"/>
      <c r="S278" s="111"/>
      <c r="T278" s="111"/>
      <c r="U278" s="180"/>
      <c r="V278" s="112"/>
      <c r="W278" s="113"/>
      <c r="X278" s="112"/>
      <c r="Y278" s="113"/>
      <c r="Z278" s="112"/>
      <c r="AA278" s="408"/>
      <c r="AF278" s="703"/>
      <c r="AG278" s="703"/>
      <c r="AH278" s="703"/>
      <c r="AI278" s="703"/>
      <c r="AJ278" s="703"/>
      <c r="AK278" s="703"/>
      <c r="AL278" s="703"/>
      <c r="AM278" s="703"/>
      <c r="AN278" s="703"/>
      <c r="AO278" s="703"/>
      <c r="AP278" s="703"/>
    </row>
    <row r="279" spans="1:42" ht="12.75" hidden="1">
      <c r="A279" s="136"/>
      <c r="B279" s="273"/>
      <c r="C279" s="275"/>
      <c r="D279" s="275"/>
      <c r="E279" s="275"/>
      <c r="F279" s="275"/>
      <c r="G279" s="275"/>
      <c r="H279" s="275"/>
      <c r="I279" s="275"/>
      <c r="J279" s="275"/>
      <c r="K279" s="283"/>
      <c r="L279" s="282"/>
      <c r="M279" s="282"/>
      <c r="N279" s="219"/>
      <c r="O279" s="283"/>
      <c r="P279" s="108"/>
      <c r="Q279" s="111"/>
      <c r="R279" s="111"/>
      <c r="S279" s="111"/>
      <c r="T279" s="111"/>
      <c r="U279" s="180"/>
      <c r="V279" s="112"/>
      <c r="W279" s="113"/>
      <c r="X279" s="112"/>
      <c r="Y279" s="113"/>
      <c r="Z279" s="112"/>
      <c r="AA279" s="408"/>
      <c r="AF279" s="703"/>
      <c r="AG279" s="703"/>
      <c r="AH279" s="703"/>
      <c r="AI279" s="703"/>
      <c r="AJ279" s="703"/>
      <c r="AK279" s="703"/>
      <c r="AL279" s="703"/>
      <c r="AM279" s="703"/>
      <c r="AN279" s="703"/>
      <c r="AO279" s="703"/>
      <c r="AP279" s="703"/>
    </row>
    <row r="280" spans="1:42" ht="12.75" hidden="1">
      <c r="A280" s="136"/>
      <c r="B280" s="273"/>
      <c r="C280" s="275"/>
      <c r="D280" s="275"/>
      <c r="E280" s="275"/>
      <c r="F280" s="275"/>
      <c r="G280" s="275"/>
      <c r="H280" s="275"/>
      <c r="I280" s="275"/>
      <c r="J280" s="275"/>
      <c r="K280" s="283"/>
      <c r="L280" s="282"/>
      <c r="M280" s="282"/>
      <c r="N280" s="219"/>
      <c r="O280" s="283"/>
      <c r="P280" s="108"/>
      <c r="Q280" s="111"/>
      <c r="R280" s="111"/>
      <c r="S280" s="111"/>
      <c r="T280" s="111"/>
      <c r="U280" s="180"/>
      <c r="V280" s="112"/>
      <c r="W280" s="113"/>
      <c r="X280" s="112"/>
      <c r="Y280" s="113"/>
      <c r="Z280" s="112"/>
      <c r="AA280" s="408"/>
      <c r="AF280" s="703"/>
      <c r="AG280" s="703"/>
      <c r="AH280" s="703"/>
      <c r="AI280" s="703"/>
      <c r="AJ280" s="703"/>
      <c r="AK280" s="703"/>
      <c r="AL280" s="703"/>
      <c r="AM280" s="703"/>
      <c r="AN280" s="703"/>
      <c r="AO280" s="703"/>
      <c r="AP280" s="703"/>
    </row>
    <row r="281" spans="1:42" ht="12.75" hidden="1">
      <c r="A281" s="136"/>
      <c r="B281" s="273"/>
      <c r="C281" s="275"/>
      <c r="D281" s="275"/>
      <c r="E281" s="275"/>
      <c r="F281" s="275"/>
      <c r="G281" s="275"/>
      <c r="H281" s="275"/>
      <c r="I281" s="275"/>
      <c r="J281" s="275"/>
      <c r="K281" s="283"/>
      <c r="L281" s="282"/>
      <c r="M281" s="282"/>
      <c r="N281" s="219"/>
      <c r="O281" s="283"/>
      <c r="P281" s="108"/>
      <c r="Q281" s="111"/>
      <c r="R281" s="111"/>
      <c r="S281" s="111"/>
      <c r="T281" s="111"/>
      <c r="U281" s="180"/>
      <c r="V281" s="112"/>
      <c r="W281" s="113"/>
      <c r="X281" s="112"/>
      <c r="Y281" s="113"/>
      <c r="Z281" s="112"/>
      <c r="AA281" s="408"/>
      <c r="AF281" s="703"/>
      <c r="AG281" s="703"/>
      <c r="AH281" s="703"/>
      <c r="AI281" s="703"/>
      <c r="AJ281" s="703"/>
      <c r="AK281" s="703"/>
      <c r="AL281" s="703"/>
      <c r="AM281" s="703"/>
      <c r="AN281" s="703"/>
      <c r="AO281" s="703"/>
      <c r="AP281" s="703"/>
    </row>
    <row r="282" spans="1:42" ht="12.75" hidden="1">
      <c r="A282" s="136"/>
      <c r="B282" s="273"/>
      <c r="C282" s="275"/>
      <c r="D282" s="275"/>
      <c r="E282" s="275"/>
      <c r="F282" s="275"/>
      <c r="G282" s="275"/>
      <c r="H282" s="275"/>
      <c r="I282" s="275"/>
      <c r="J282" s="275"/>
      <c r="K282" s="283"/>
      <c r="L282" s="282"/>
      <c r="M282" s="282"/>
      <c r="N282" s="219"/>
      <c r="O282" s="283"/>
      <c r="P282" s="108"/>
      <c r="Q282" s="111"/>
      <c r="R282" s="111"/>
      <c r="S282" s="111"/>
      <c r="T282" s="111"/>
      <c r="U282" s="180"/>
      <c r="V282" s="112"/>
      <c r="W282" s="113"/>
      <c r="X282" s="112"/>
      <c r="Y282" s="113"/>
      <c r="Z282" s="112"/>
      <c r="AA282" s="408"/>
      <c r="AF282" s="703"/>
      <c r="AG282" s="703"/>
      <c r="AH282" s="703"/>
      <c r="AI282" s="703"/>
      <c r="AJ282" s="703"/>
      <c r="AK282" s="703"/>
      <c r="AL282" s="703"/>
      <c r="AM282" s="703"/>
      <c r="AN282" s="703"/>
      <c r="AO282" s="703"/>
      <c r="AP282" s="703"/>
    </row>
    <row r="283" spans="1:42" ht="12.75" hidden="1">
      <c r="A283" s="136"/>
      <c r="B283" s="273"/>
      <c r="C283" s="275"/>
      <c r="D283" s="275"/>
      <c r="E283" s="275"/>
      <c r="F283" s="275"/>
      <c r="G283" s="275"/>
      <c r="H283" s="275"/>
      <c r="I283" s="275"/>
      <c r="J283" s="275"/>
      <c r="K283" s="283"/>
      <c r="L283" s="282"/>
      <c r="M283" s="282"/>
      <c r="N283" s="219"/>
      <c r="O283" s="283"/>
      <c r="P283" s="108"/>
      <c r="Q283" s="111"/>
      <c r="R283" s="111"/>
      <c r="S283" s="111"/>
      <c r="T283" s="111"/>
      <c r="U283" s="180"/>
      <c r="V283" s="112"/>
      <c r="W283" s="113"/>
      <c r="X283" s="112"/>
      <c r="Y283" s="113"/>
      <c r="Z283" s="112"/>
      <c r="AA283" s="408"/>
      <c r="AF283" s="703"/>
      <c r="AG283" s="703"/>
      <c r="AH283" s="703"/>
      <c r="AI283" s="703"/>
      <c r="AJ283" s="703"/>
      <c r="AK283" s="703"/>
      <c r="AL283" s="703"/>
      <c r="AM283" s="703"/>
      <c r="AN283" s="703"/>
      <c r="AO283" s="703"/>
      <c r="AP283" s="703"/>
    </row>
    <row r="284" spans="1:42" s="145" customFormat="1" ht="12.75" hidden="1">
      <c r="A284" s="143"/>
      <c r="B284" s="279"/>
      <c r="C284" s="280"/>
      <c r="D284" s="280"/>
      <c r="E284" s="280"/>
      <c r="F284" s="280"/>
      <c r="G284" s="280"/>
      <c r="H284" s="280"/>
      <c r="I284" s="280"/>
      <c r="J284" s="280"/>
      <c r="K284" s="283"/>
      <c r="L284" s="281"/>
      <c r="M284" s="281"/>
      <c r="N284" s="220"/>
      <c r="O284" s="269"/>
      <c r="P284" s="101"/>
      <c r="Q284" s="104"/>
      <c r="R284" s="104"/>
      <c r="S284" s="104"/>
      <c r="T284" s="104"/>
      <c r="U284" s="252"/>
      <c r="V284" s="105"/>
      <c r="W284" s="117"/>
      <c r="X284" s="105"/>
      <c r="Y284" s="117"/>
      <c r="Z284" s="105"/>
      <c r="AA284" s="407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</row>
    <row r="285" spans="1:42" ht="12.75" hidden="1">
      <c r="A285" s="136"/>
      <c r="B285" s="273"/>
      <c r="C285" s="275"/>
      <c r="D285" s="275"/>
      <c r="E285" s="275"/>
      <c r="F285" s="275"/>
      <c r="G285" s="275"/>
      <c r="H285" s="275"/>
      <c r="I285" s="275"/>
      <c r="J285" s="275"/>
      <c r="K285" s="283"/>
      <c r="L285" s="282"/>
      <c r="M285" s="282"/>
      <c r="N285" s="219"/>
      <c r="O285" s="283"/>
      <c r="P285" s="108"/>
      <c r="Q285" s="111"/>
      <c r="R285" s="111"/>
      <c r="S285" s="111"/>
      <c r="T285" s="111"/>
      <c r="U285" s="180"/>
      <c r="V285" s="112"/>
      <c r="W285" s="113"/>
      <c r="X285" s="112"/>
      <c r="Y285" s="113"/>
      <c r="Z285" s="112"/>
      <c r="AA285" s="408"/>
      <c r="AF285" s="703"/>
      <c r="AG285" s="703"/>
      <c r="AH285" s="703"/>
      <c r="AI285" s="703"/>
      <c r="AJ285" s="703"/>
      <c r="AK285" s="703"/>
      <c r="AL285" s="703"/>
      <c r="AM285" s="703"/>
      <c r="AN285" s="703"/>
      <c r="AO285" s="703"/>
      <c r="AP285" s="703"/>
    </row>
    <row r="286" spans="1:42" ht="12.75" hidden="1">
      <c r="A286" s="136"/>
      <c r="B286" s="273"/>
      <c r="C286" s="275"/>
      <c r="D286" s="275"/>
      <c r="E286" s="275"/>
      <c r="F286" s="275"/>
      <c r="G286" s="275"/>
      <c r="H286" s="275"/>
      <c r="I286" s="275"/>
      <c r="J286" s="275"/>
      <c r="K286" s="283"/>
      <c r="L286" s="282"/>
      <c r="M286" s="282"/>
      <c r="N286" s="219"/>
      <c r="O286" s="283"/>
      <c r="P286" s="108"/>
      <c r="Q286" s="111"/>
      <c r="R286" s="111"/>
      <c r="S286" s="111"/>
      <c r="T286" s="111"/>
      <c r="U286" s="180"/>
      <c r="V286" s="112"/>
      <c r="W286" s="113"/>
      <c r="X286" s="112"/>
      <c r="Y286" s="113"/>
      <c r="Z286" s="112"/>
      <c r="AA286" s="408"/>
      <c r="AF286" s="703"/>
      <c r="AG286" s="703"/>
      <c r="AH286" s="703"/>
      <c r="AI286" s="703"/>
      <c r="AJ286" s="703"/>
      <c r="AK286" s="703"/>
      <c r="AL286" s="703"/>
      <c r="AM286" s="703"/>
      <c r="AN286" s="703"/>
      <c r="AO286" s="703"/>
      <c r="AP286" s="703"/>
    </row>
    <row r="287" spans="1:42" ht="12.75" hidden="1">
      <c r="A287" s="136"/>
      <c r="B287" s="273"/>
      <c r="C287" s="275"/>
      <c r="D287" s="275"/>
      <c r="E287" s="275"/>
      <c r="F287" s="275"/>
      <c r="G287" s="275"/>
      <c r="H287" s="275"/>
      <c r="I287" s="275"/>
      <c r="J287" s="275"/>
      <c r="K287" s="283"/>
      <c r="L287" s="282"/>
      <c r="M287" s="282"/>
      <c r="N287" s="219"/>
      <c r="O287" s="283"/>
      <c r="P287" s="108"/>
      <c r="Q287" s="111"/>
      <c r="R287" s="111"/>
      <c r="S287" s="111"/>
      <c r="T287" s="111"/>
      <c r="U287" s="180"/>
      <c r="V287" s="112"/>
      <c r="W287" s="113"/>
      <c r="X287" s="112"/>
      <c r="Y287" s="113"/>
      <c r="Z287" s="112"/>
      <c r="AA287" s="408"/>
      <c r="AF287" s="703"/>
      <c r="AG287" s="703"/>
      <c r="AH287" s="703"/>
      <c r="AI287" s="703"/>
      <c r="AJ287" s="703"/>
      <c r="AK287" s="703"/>
      <c r="AL287" s="703"/>
      <c r="AM287" s="703"/>
      <c r="AN287" s="703"/>
      <c r="AO287" s="703"/>
      <c r="AP287" s="703"/>
    </row>
    <row r="288" spans="1:42" ht="12.75" hidden="1">
      <c r="A288" s="136"/>
      <c r="B288" s="273"/>
      <c r="C288" s="275"/>
      <c r="D288" s="275"/>
      <c r="E288" s="275"/>
      <c r="F288" s="275"/>
      <c r="G288" s="275"/>
      <c r="H288" s="275"/>
      <c r="I288" s="275"/>
      <c r="J288" s="275"/>
      <c r="K288" s="283"/>
      <c r="L288" s="282"/>
      <c r="M288" s="282"/>
      <c r="N288" s="219"/>
      <c r="O288" s="283"/>
      <c r="P288" s="108"/>
      <c r="Q288" s="111"/>
      <c r="R288" s="111"/>
      <c r="S288" s="111"/>
      <c r="T288" s="111"/>
      <c r="U288" s="180"/>
      <c r="V288" s="112"/>
      <c r="W288" s="113"/>
      <c r="X288" s="112"/>
      <c r="Y288" s="113"/>
      <c r="Z288" s="112"/>
      <c r="AA288" s="408"/>
      <c r="AF288" s="703"/>
      <c r="AG288" s="703"/>
      <c r="AH288" s="703"/>
      <c r="AI288" s="703"/>
      <c r="AJ288" s="703"/>
      <c r="AK288" s="703"/>
      <c r="AL288" s="703"/>
      <c r="AM288" s="703"/>
      <c r="AN288" s="703"/>
      <c r="AO288" s="703"/>
      <c r="AP288" s="703"/>
    </row>
    <row r="289" spans="1:42" ht="12.75" hidden="1">
      <c r="A289" s="136"/>
      <c r="B289" s="273"/>
      <c r="C289" s="275"/>
      <c r="D289" s="275"/>
      <c r="E289" s="275"/>
      <c r="F289" s="275"/>
      <c r="G289" s="275"/>
      <c r="H289" s="275"/>
      <c r="I289" s="275"/>
      <c r="J289" s="275"/>
      <c r="K289" s="283"/>
      <c r="L289" s="282"/>
      <c r="M289" s="282"/>
      <c r="N289" s="219"/>
      <c r="O289" s="283"/>
      <c r="P289" s="108"/>
      <c r="Q289" s="111"/>
      <c r="R289" s="111"/>
      <c r="S289" s="111"/>
      <c r="T289" s="111"/>
      <c r="U289" s="180"/>
      <c r="V289" s="112"/>
      <c r="W289" s="113"/>
      <c r="X289" s="112"/>
      <c r="Y289" s="113"/>
      <c r="Z289" s="112"/>
      <c r="AA289" s="408"/>
      <c r="AF289" s="703"/>
      <c r="AG289" s="703"/>
      <c r="AH289" s="703"/>
      <c r="AI289" s="703"/>
      <c r="AJ289" s="703"/>
      <c r="AK289" s="703"/>
      <c r="AL289" s="703"/>
      <c r="AM289" s="703"/>
      <c r="AN289" s="703"/>
      <c r="AO289" s="703"/>
      <c r="AP289" s="703"/>
    </row>
    <row r="290" spans="1:42" ht="12.75" hidden="1">
      <c r="A290" s="136"/>
      <c r="B290" s="273"/>
      <c r="C290" s="275"/>
      <c r="D290" s="275"/>
      <c r="E290" s="275"/>
      <c r="F290" s="275"/>
      <c r="G290" s="275"/>
      <c r="H290" s="275"/>
      <c r="I290" s="275"/>
      <c r="J290" s="275"/>
      <c r="K290" s="283"/>
      <c r="L290" s="282"/>
      <c r="M290" s="282"/>
      <c r="N290" s="219"/>
      <c r="O290" s="283"/>
      <c r="P290" s="108"/>
      <c r="Q290" s="111"/>
      <c r="R290" s="111"/>
      <c r="S290" s="111"/>
      <c r="T290" s="111"/>
      <c r="U290" s="180"/>
      <c r="V290" s="112"/>
      <c r="W290" s="113"/>
      <c r="X290" s="112"/>
      <c r="Y290" s="113"/>
      <c r="Z290" s="112"/>
      <c r="AA290" s="408"/>
      <c r="AF290" s="703"/>
      <c r="AG290" s="703"/>
      <c r="AH290" s="703"/>
      <c r="AI290" s="703"/>
      <c r="AJ290" s="703"/>
      <c r="AK290" s="703"/>
      <c r="AL290" s="703"/>
      <c r="AM290" s="703"/>
      <c r="AN290" s="703"/>
      <c r="AO290" s="703"/>
      <c r="AP290" s="703"/>
    </row>
    <row r="291" spans="1:42" ht="12.75" hidden="1">
      <c r="A291" s="136"/>
      <c r="B291" s="273"/>
      <c r="C291" s="275"/>
      <c r="D291" s="275"/>
      <c r="E291" s="275"/>
      <c r="F291" s="275"/>
      <c r="G291" s="275"/>
      <c r="H291" s="275"/>
      <c r="I291" s="275"/>
      <c r="J291" s="275"/>
      <c r="K291" s="283"/>
      <c r="L291" s="282"/>
      <c r="M291" s="282"/>
      <c r="N291" s="219"/>
      <c r="O291" s="283"/>
      <c r="P291" s="108"/>
      <c r="Q291" s="111"/>
      <c r="R291" s="111"/>
      <c r="S291" s="111"/>
      <c r="T291" s="111"/>
      <c r="U291" s="180"/>
      <c r="V291" s="112"/>
      <c r="W291" s="113"/>
      <c r="X291" s="112"/>
      <c r="Y291" s="113"/>
      <c r="Z291" s="112"/>
      <c r="AA291" s="408"/>
      <c r="AF291" s="703"/>
      <c r="AG291" s="703"/>
      <c r="AH291" s="703"/>
      <c r="AI291" s="703"/>
      <c r="AJ291" s="703"/>
      <c r="AK291" s="703"/>
      <c r="AL291" s="703"/>
      <c r="AM291" s="703"/>
      <c r="AN291" s="703"/>
      <c r="AO291" s="703"/>
      <c r="AP291" s="703"/>
    </row>
    <row r="292" spans="1:42" s="145" customFormat="1" ht="12.75" hidden="1">
      <c r="A292" s="143"/>
      <c r="B292" s="279"/>
      <c r="C292" s="280"/>
      <c r="D292" s="280"/>
      <c r="E292" s="280"/>
      <c r="F292" s="280"/>
      <c r="G292" s="280"/>
      <c r="H292" s="280"/>
      <c r="I292" s="280"/>
      <c r="J292" s="280"/>
      <c r="K292" s="283"/>
      <c r="L292" s="281"/>
      <c r="M292" s="281"/>
      <c r="N292" s="220"/>
      <c r="O292" s="269"/>
      <c r="P292" s="101"/>
      <c r="Q292" s="104"/>
      <c r="R292" s="104"/>
      <c r="S292" s="104"/>
      <c r="T292" s="104"/>
      <c r="U292" s="252"/>
      <c r="V292" s="105"/>
      <c r="W292" s="117"/>
      <c r="X292" s="105"/>
      <c r="Y292" s="117"/>
      <c r="Z292" s="105"/>
      <c r="AA292" s="407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</row>
    <row r="293" spans="1:42" ht="12.75" hidden="1">
      <c r="A293" s="136"/>
      <c r="B293" s="273"/>
      <c r="C293" s="275"/>
      <c r="D293" s="275"/>
      <c r="E293" s="275"/>
      <c r="F293" s="275"/>
      <c r="G293" s="275"/>
      <c r="H293" s="275"/>
      <c r="I293" s="275"/>
      <c r="J293" s="275"/>
      <c r="K293" s="283"/>
      <c r="L293" s="282"/>
      <c r="M293" s="282"/>
      <c r="N293" s="219"/>
      <c r="O293" s="283"/>
      <c r="P293" s="108"/>
      <c r="Q293" s="111"/>
      <c r="R293" s="111"/>
      <c r="S293" s="111"/>
      <c r="T293" s="111"/>
      <c r="U293" s="180"/>
      <c r="V293" s="112"/>
      <c r="W293" s="113"/>
      <c r="X293" s="112"/>
      <c r="Y293" s="113"/>
      <c r="Z293" s="112"/>
      <c r="AA293" s="408"/>
      <c r="AF293" s="703"/>
      <c r="AG293" s="703"/>
      <c r="AH293" s="703"/>
      <c r="AI293" s="703"/>
      <c r="AJ293" s="703"/>
      <c r="AK293" s="703"/>
      <c r="AL293" s="703"/>
      <c r="AM293" s="703"/>
      <c r="AN293" s="703"/>
      <c r="AO293" s="703"/>
      <c r="AP293" s="703"/>
    </row>
    <row r="294" spans="1:42" ht="12.75" hidden="1">
      <c r="A294" s="136"/>
      <c r="B294" s="273"/>
      <c r="C294" s="275"/>
      <c r="D294" s="275"/>
      <c r="E294" s="275"/>
      <c r="F294" s="275"/>
      <c r="G294" s="275"/>
      <c r="H294" s="275"/>
      <c r="I294" s="275"/>
      <c r="J294" s="275"/>
      <c r="K294" s="283"/>
      <c r="L294" s="282"/>
      <c r="M294" s="282"/>
      <c r="N294" s="219"/>
      <c r="O294" s="283"/>
      <c r="P294" s="108"/>
      <c r="Q294" s="111"/>
      <c r="R294" s="111"/>
      <c r="S294" s="111"/>
      <c r="T294" s="111"/>
      <c r="U294" s="180"/>
      <c r="V294" s="112"/>
      <c r="W294" s="113"/>
      <c r="X294" s="112"/>
      <c r="Y294" s="113"/>
      <c r="Z294" s="112"/>
      <c r="AA294" s="408"/>
      <c r="AF294" s="703"/>
      <c r="AG294" s="703"/>
      <c r="AH294" s="703"/>
      <c r="AI294" s="703"/>
      <c r="AJ294" s="703"/>
      <c r="AK294" s="703"/>
      <c r="AL294" s="703"/>
      <c r="AM294" s="703"/>
      <c r="AN294" s="703"/>
      <c r="AO294" s="703"/>
      <c r="AP294" s="703"/>
    </row>
    <row r="295" spans="1:42" ht="12.75" hidden="1">
      <c r="A295" s="136"/>
      <c r="B295" s="273"/>
      <c r="C295" s="275"/>
      <c r="D295" s="275"/>
      <c r="E295" s="275"/>
      <c r="F295" s="275"/>
      <c r="G295" s="275"/>
      <c r="H295" s="275"/>
      <c r="I295" s="275"/>
      <c r="J295" s="275"/>
      <c r="K295" s="283"/>
      <c r="L295" s="282"/>
      <c r="M295" s="282"/>
      <c r="N295" s="219"/>
      <c r="O295" s="283"/>
      <c r="P295" s="108"/>
      <c r="Q295" s="111"/>
      <c r="R295" s="111"/>
      <c r="S295" s="111"/>
      <c r="T295" s="111"/>
      <c r="U295" s="180"/>
      <c r="V295" s="112"/>
      <c r="W295" s="113"/>
      <c r="X295" s="112"/>
      <c r="Y295" s="113"/>
      <c r="Z295" s="112"/>
      <c r="AA295" s="408"/>
      <c r="AF295" s="703"/>
      <c r="AG295" s="703"/>
      <c r="AH295" s="703"/>
      <c r="AI295" s="703"/>
      <c r="AJ295" s="703"/>
      <c r="AK295" s="703"/>
      <c r="AL295" s="703"/>
      <c r="AM295" s="703"/>
      <c r="AN295" s="703"/>
      <c r="AO295" s="703"/>
      <c r="AP295" s="703"/>
    </row>
    <row r="296" spans="1:42" ht="12.75" hidden="1">
      <c r="A296" s="136"/>
      <c r="B296" s="273"/>
      <c r="C296" s="275"/>
      <c r="D296" s="275"/>
      <c r="E296" s="275"/>
      <c r="F296" s="275"/>
      <c r="G296" s="275"/>
      <c r="H296" s="275"/>
      <c r="I296" s="275"/>
      <c r="J296" s="275"/>
      <c r="K296" s="283"/>
      <c r="L296" s="282"/>
      <c r="M296" s="282"/>
      <c r="N296" s="219"/>
      <c r="O296" s="283"/>
      <c r="P296" s="108"/>
      <c r="Q296" s="111"/>
      <c r="R296" s="111"/>
      <c r="S296" s="111"/>
      <c r="T296" s="111"/>
      <c r="U296" s="180"/>
      <c r="V296" s="112"/>
      <c r="W296" s="113"/>
      <c r="X296" s="112"/>
      <c r="Y296" s="113"/>
      <c r="Z296" s="112"/>
      <c r="AA296" s="408"/>
      <c r="AF296" s="703"/>
      <c r="AG296" s="703"/>
      <c r="AH296" s="703"/>
      <c r="AI296" s="703"/>
      <c r="AJ296" s="703"/>
      <c r="AK296" s="703"/>
      <c r="AL296" s="703"/>
      <c r="AM296" s="703"/>
      <c r="AN296" s="703"/>
      <c r="AO296" s="703"/>
      <c r="AP296" s="703"/>
    </row>
    <row r="297" spans="1:42" ht="12.75" hidden="1">
      <c r="A297" s="136"/>
      <c r="B297" s="273"/>
      <c r="C297" s="275"/>
      <c r="D297" s="275"/>
      <c r="E297" s="275"/>
      <c r="F297" s="275"/>
      <c r="G297" s="275"/>
      <c r="H297" s="275"/>
      <c r="I297" s="275"/>
      <c r="J297" s="275"/>
      <c r="K297" s="283"/>
      <c r="L297" s="282"/>
      <c r="M297" s="282"/>
      <c r="N297" s="219"/>
      <c r="O297" s="283"/>
      <c r="P297" s="108"/>
      <c r="Q297" s="111"/>
      <c r="R297" s="111"/>
      <c r="S297" s="111"/>
      <c r="T297" s="111"/>
      <c r="U297" s="180"/>
      <c r="V297" s="112"/>
      <c r="W297" s="113"/>
      <c r="X297" s="112"/>
      <c r="Y297" s="113"/>
      <c r="Z297" s="112"/>
      <c r="AA297" s="408"/>
      <c r="AF297" s="703"/>
      <c r="AG297" s="703"/>
      <c r="AH297" s="703"/>
      <c r="AI297" s="703"/>
      <c r="AJ297" s="703"/>
      <c r="AK297" s="703"/>
      <c r="AL297" s="703"/>
      <c r="AM297" s="703"/>
      <c r="AN297" s="703"/>
      <c r="AO297" s="703"/>
      <c r="AP297" s="703"/>
    </row>
    <row r="298" spans="1:42" ht="12.75" hidden="1">
      <c r="A298" s="136"/>
      <c r="B298" s="273"/>
      <c r="C298" s="275"/>
      <c r="D298" s="275"/>
      <c r="E298" s="275"/>
      <c r="F298" s="275"/>
      <c r="G298" s="275"/>
      <c r="H298" s="275"/>
      <c r="I298" s="275"/>
      <c r="J298" s="275"/>
      <c r="K298" s="283"/>
      <c r="L298" s="282"/>
      <c r="M298" s="282"/>
      <c r="N298" s="219"/>
      <c r="O298" s="283"/>
      <c r="P298" s="108"/>
      <c r="Q298" s="111"/>
      <c r="R298" s="111"/>
      <c r="S298" s="111"/>
      <c r="T298" s="111"/>
      <c r="U298" s="180"/>
      <c r="V298" s="112"/>
      <c r="W298" s="113"/>
      <c r="X298" s="112"/>
      <c r="Y298" s="113"/>
      <c r="Z298" s="112"/>
      <c r="AA298" s="408"/>
      <c r="AF298" s="703"/>
      <c r="AG298" s="703"/>
      <c r="AH298" s="703"/>
      <c r="AI298" s="703"/>
      <c r="AJ298" s="703"/>
      <c r="AK298" s="703"/>
      <c r="AL298" s="703"/>
      <c r="AM298" s="703"/>
      <c r="AN298" s="703"/>
      <c r="AO298" s="703"/>
      <c r="AP298" s="703"/>
    </row>
    <row r="299" spans="1:42" ht="12.75" hidden="1">
      <c r="A299" s="136"/>
      <c r="B299" s="273"/>
      <c r="C299" s="275"/>
      <c r="D299" s="275"/>
      <c r="E299" s="275"/>
      <c r="F299" s="275"/>
      <c r="G299" s="275"/>
      <c r="H299" s="275"/>
      <c r="I299" s="275"/>
      <c r="J299" s="275"/>
      <c r="K299" s="283"/>
      <c r="L299" s="282"/>
      <c r="M299" s="282"/>
      <c r="N299" s="219"/>
      <c r="O299" s="283"/>
      <c r="P299" s="108"/>
      <c r="Q299" s="111"/>
      <c r="R299" s="111"/>
      <c r="S299" s="111"/>
      <c r="T299" s="111"/>
      <c r="U299" s="180"/>
      <c r="V299" s="112"/>
      <c r="W299" s="113"/>
      <c r="X299" s="112"/>
      <c r="Y299" s="113"/>
      <c r="Z299" s="112"/>
      <c r="AA299" s="408"/>
      <c r="AF299" s="703"/>
      <c r="AG299" s="703"/>
      <c r="AH299" s="703"/>
      <c r="AI299" s="703"/>
      <c r="AJ299" s="703"/>
      <c r="AK299" s="703"/>
      <c r="AL299" s="703"/>
      <c r="AM299" s="703"/>
      <c r="AN299" s="703"/>
      <c r="AO299" s="703"/>
      <c r="AP299" s="703"/>
    </row>
    <row r="300" spans="1:42" ht="12.75" hidden="1">
      <c r="A300" s="136"/>
      <c r="B300" s="273"/>
      <c r="C300" s="275"/>
      <c r="D300" s="275"/>
      <c r="E300" s="275"/>
      <c r="F300" s="275"/>
      <c r="G300" s="275"/>
      <c r="H300" s="275"/>
      <c r="I300" s="275"/>
      <c r="J300" s="275"/>
      <c r="K300" s="283"/>
      <c r="L300" s="282"/>
      <c r="M300" s="282"/>
      <c r="N300" s="219"/>
      <c r="O300" s="283"/>
      <c r="P300" s="108"/>
      <c r="Q300" s="111"/>
      <c r="R300" s="111"/>
      <c r="S300" s="111"/>
      <c r="T300" s="111"/>
      <c r="U300" s="180"/>
      <c r="V300" s="112"/>
      <c r="W300" s="113"/>
      <c r="X300" s="112"/>
      <c r="Y300" s="113"/>
      <c r="Z300" s="112"/>
      <c r="AA300" s="408"/>
      <c r="AF300" s="703"/>
      <c r="AG300" s="703"/>
      <c r="AH300" s="703"/>
      <c r="AI300" s="703"/>
      <c r="AJ300" s="703"/>
      <c r="AK300" s="703"/>
      <c r="AL300" s="703"/>
      <c r="AM300" s="703"/>
      <c r="AN300" s="703"/>
      <c r="AO300" s="703"/>
      <c r="AP300" s="703"/>
    </row>
    <row r="301" spans="1:42" ht="12.75" hidden="1">
      <c r="A301" s="136"/>
      <c r="B301" s="273"/>
      <c r="C301" s="275"/>
      <c r="D301" s="275"/>
      <c r="E301" s="275"/>
      <c r="F301" s="275"/>
      <c r="G301" s="275"/>
      <c r="H301" s="275"/>
      <c r="I301" s="275"/>
      <c r="J301" s="275"/>
      <c r="K301" s="283"/>
      <c r="L301" s="282"/>
      <c r="M301" s="282"/>
      <c r="N301" s="219"/>
      <c r="O301" s="283"/>
      <c r="P301" s="108"/>
      <c r="Q301" s="111"/>
      <c r="R301" s="111"/>
      <c r="S301" s="111"/>
      <c r="T301" s="111"/>
      <c r="U301" s="180"/>
      <c r="V301" s="112"/>
      <c r="W301" s="113"/>
      <c r="X301" s="112"/>
      <c r="Y301" s="113"/>
      <c r="Z301" s="112"/>
      <c r="AA301" s="408"/>
      <c r="AF301" s="703"/>
      <c r="AG301" s="703"/>
      <c r="AH301" s="703"/>
      <c r="AI301" s="703"/>
      <c r="AJ301" s="703"/>
      <c r="AK301" s="703"/>
      <c r="AL301" s="703"/>
      <c r="AM301" s="703"/>
      <c r="AN301" s="703"/>
      <c r="AO301" s="703"/>
      <c r="AP301" s="703"/>
    </row>
    <row r="302" spans="1:42" ht="12.75" hidden="1">
      <c r="A302" s="136"/>
      <c r="B302" s="273"/>
      <c r="C302" s="275"/>
      <c r="D302" s="275"/>
      <c r="E302" s="275"/>
      <c r="F302" s="275"/>
      <c r="G302" s="275"/>
      <c r="H302" s="275"/>
      <c r="I302" s="275"/>
      <c r="J302" s="275"/>
      <c r="K302" s="283"/>
      <c r="L302" s="282"/>
      <c r="M302" s="282"/>
      <c r="N302" s="219"/>
      <c r="O302" s="283"/>
      <c r="P302" s="108"/>
      <c r="Q302" s="111"/>
      <c r="R302" s="111"/>
      <c r="S302" s="111"/>
      <c r="T302" s="111"/>
      <c r="U302" s="180"/>
      <c r="V302" s="112"/>
      <c r="W302" s="113"/>
      <c r="X302" s="112"/>
      <c r="Y302" s="113"/>
      <c r="Z302" s="112"/>
      <c r="AA302" s="408"/>
      <c r="AF302" s="703"/>
      <c r="AG302" s="703"/>
      <c r="AH302" s="703"/>
      <c r="AI302" s="703"/>
      <c r="AJ302" s="703"/>
      <c r="AK302" s="703"/>
      <c r="AL302" s="703"/>
      <c r="AM302" s="703"/>
      <c r="AN302" s="703"/>
      <c r="AO302" s="703"/>
      <c r="AP302" s="703"/>
    </row>
    <row r="303" spans="1:42" ht="12.75" hidden="1">
      <c r="A303" s="136"/>
      <c r="B303" s="273"/>
      <c r="C303" s="275"/>
      <c r="D303" s="275"/>
      <c r="E303" s="275"/>
      <c r="F303" s="275"/>
      <c r="G303" s="275"/>
      <c r="H303" s="275"/>
      <c r="I303" s="275"/>
      <c r="J303" s="275"/>
      <c r="K303" s="283"/>
      <c r="L303" s="282"/>
      <c r="M303" s="282"/>
      <c r="N303" s="219"/>
      <c r="O303" s="283"/>
      <c r="P303" s="108"/>
      <c r="Q303" s="111"/>
      <c r="R303" s="111"/>
      <c r="S303" s="111"/>
      <c r="T303" s="111"/>
      <c r="U303" s="180"/>
      <c r="V303" s="112"/>
      <c r="W303" s="113"/>
      <c r="X303" s="112"/>
      <c r="Y303" s="113"/>
      <c r="Z303" s="112"/>
      <c r="AA303" s="408"/>
      <c r="AF303" s="703"/>
      <c r="AG303" s="703"/>
      <c r="AH303" s="703"/>
      <c r="AI303" s="703"/>
      <c r="AJ303" s="703"/>
      <c r="AK303" s="703"/>
      <c r="AL303" s="703"/>
      <c r="AM303" s="703"/>
      <c r="AN303" s="703"/>
      <c r="AO303" s="703"/>
      <c r="AP303" s="703"/>
    </row>
    <row r="304" spans="1:42" ht="12.75" hidden="1">
      <c r="A304" s="136"/>
      <c r="B304" s="273"/>
      <c r="C304" s="275"/>
      <c r="D304" s="275"/>
      <c r="E304" s="275"/>
      <c r="F304" s="275"/>
      <c r="G304" s="275"/>
      <c r="H304" s="275"/>
      <c r="I304" s="275"/>
      <c r="J304" s="275"/>
      <c r="K304" s="283"/>
      <c r="L304" s="282"/>
      <c r="M304" s="282"/>
      <c r="N304" s="219"/>
      <c r="O304" s="283"/>
      <c r="P304" s="108"/>
      <c r="Q304" s="111"/>
      <c r="R304" s="111"/>
      <c r="S304" s="111"/>
      <c r="T304" s="111"/>
      <c r="U304" s="180"/>
      <c r="V304" s="112"/>
      <c r="W304" s="113"/>
      <c r="X304" s="112"/>
      <c r="Y304" s="113"/>
      <c r="Z304" s="112"/>
      <c r="AA304" s="408"/>
      <c r="AF304" s="703"/>
      <c r="AG304" s="703"/>
      <c r="AH304" s="703"/>
      <c r="AI304" s="703"/>
      <c r="AJ304" s="703"/>
      <c r="AK304" s="703"/>
      <c r="AL304" s="703"/>
      <c r="AM304" s="703"/>
      <c r="AN304" s="703"/>
      <c r="AO304" s="703"/>
      <c r="AP304" s="703"/>
    </row>
    <row r="305" spans="1:42" ht="12.75" hidden="1">
      <c r="A305" s="136"/>
      <c r="B305" s="273"/>
      <c r="C305" s="275"/>
      <c r="D305" s="275"/>
      <c r="E305" s="275"/>
      <c r="F305" s="275"/>
      <c r="G305" s="275"/>
      <c r="H305" s="275"/>
      <c r="I305" s="275"/>
      <c r="J305" s="275"/>
      <c r="K305" s="283"/>
      <c r="L305" s="282"/>
      <c r="M305" s="282"/>
      <c r="N305" s="219"/>
      <c r="O305" s="283"/>
      <c r="P305" s="108"/>
      <c r="Q305" s="111"/>
      <c r="R305" s="111"/>
      <c r="S305" s="111"/>
      <c r="T305" s="111"/>
      <c r="U305" s="180"/>
      <c r="V305" s="112"/>
      <c r="W305" s="113"/>
      <c r="X305" s="112"/>
      <c r="Y305" s="113"/>
      <c r="Z305" s="112"/>
      <c r="AA305" s="408"/>
      <c r="AF305" s="703"/>
      <c r="AG305" s="703"/>
      <c r="AH305" s="703"/>
      <c r="AI305" s="703"/>
      <c r="AJ305" s="703"/>
      <c r="AK305" s="703"/>
      <c r="AL305" s="703"/>
      <c r="AM305" s="703"/>
      <c r="AN305" s="703"/>
      <c r="AO305" s="703"/>
      <c r="AP305" s="703"/>
    </row>
    <row r="306" spans="1:42" ht="12.75" hidden="1">
      <c r="A306" s="136"/>
      <c r="B306" s="273"/>
      <c r="C306" s="275"/>
      <c r="D306" s="275"/>
      <c r="E306" s="275"/>
      <c r="F306" s="275"/>
      <c r="G306" s="275"/>
      <c r="H306" s="275"/>
      <c r="I306" s="275"/>
      <c r="J306" s="275"/>
      <c r="K306" s="283"/>
      <c r="L306" s="282"/>
      <c r="M306" s="282"/>
      <c r="N306" s="219"/>
      <c r="O306" s="283"/>
      <c r="P306" s="108"/>
      <c r="Q306" s="111"/>
      <c r="R306" s="111"/>
      <c r="S306" s="111"/>
      <c r="T306" s="111"/>
      <c r="U306" s="180"/>
      <c r="V306" s="112"/>
      <c r="W306" s="113"/>
      <c r="X306" s="112"/>
      <c r="Y306" s="113"/>
      <c r="Z306" s="112"/>
      <c r="AA306" s="408"/>
      <c r="AF306" s="703"/>
      <c r="AG306" s="703"/>
      <c r="AH306" s="703"/>
      <c r="AI306" s="703"/>
      <c r="AJ306" s="703"/>
      <c r="AK306" s="703"/>
      <c r="AL306" s="703"/>
      <c r="AM306" s="703"/>
      <c r="AN306" s="703"/>
      <c r="AO306" s="703"/>
      <c r="AP306" s="703"/>
    </row>
    <row r="307" spans="1:42" ht="12.75" hidden="1">
      <c r="A307" s="136"/>
      <c r="B307" s="273"/>
      <c r="C307" s="275"/>
      <c r="D307" s="275"/>
      <c r="E307" s="275"/>
      <c r="F307" s="275"/>
      <c r="G307" s="275"/>
      <c r="H307" s="275"/>
      <c r="I307" s="275"/>
      <c r="J307" s="275"/>
      <c r="K307" s="283"/>
      <c r="L307" s="282"/>
      <c r="M307" s="282"/>
      <c r="N307" s="219"/>
      <c r="O307" s="283"/>
      <c r="P307" s="108"/>
      <c r="Q307" s="111"/>
      <c r="R307" s="111"/>
      <c r="S307" s="111"/>
      <c r="T307" s="111"/>
      <c r="U307" s="180"/>
      <c r="V307" s="112"/>
      <c r="W307" s="113"/>
      <c r="X307" s="112"/>
      <c r="Y307" s="113"/>
      <c r="Z307" s="112"/>
      <c r="AA307" s="408"/>
      <c r="AF307" s="703"/>
      <c r="AG307" s="703"/>
      <c r="AH307" s="703"/>
      <c r="AI307" s="703"/>
      <c r="AJ307" s="703"/>
      <c r="AK307" s="703"/>
      <c r="AL307" s="703"/>
      <c r="AM307" s="703"/>
      <c r="AN307" s="703"/>
      <c r="AO307" s="703"/>
      <c r="AP307" s="703"/>
    </row>
    <row r="308" spans="1:42" ht="12.75" hidden="1">
      <c r="A308" s="136"/>
      <c r="B308" s="273"/>
      <c r="C308" s="275"/>
      <c r="D308" s="275"/>
      <c r="E308" s="275"/>
      <c r="F308" s="275"/>
      <c r="G308" s="275"/>
      <c r="H308" s="275"/>
      <c r="I308" s="275"/>
      <c r="J308" s="275"/>
      <c r="K308" s="283"/>
      <c r="L308" s="282"/>
      <c r="M308" s="282"/>
      <c r="N308" s="219"/>
      <c r="O308" s="283"/>
      <c r="P308" s="108"/>
      <c r="Q308" s="111"/>
      <c r="R308" s="111"/>
      <c r="S308" s="111"/>
      <c r="T308" s="111"/>
      <c r="U308" s="180"/>
      <c r="V308" s="112"/>
      <c r="W308" s="113"/>
      <c r="X308" s="112"/>
      <c r="Y308" s="113"/>
      <c r="Z308" s="112"/>
      <c r="AA308" s="408"/>
      <c r="AF308" s="703"/>
      <c r="AG308" s="703"/>
      <c r="AH308" s="703"/>
      <c r="AI308" s="703"/>
      <c r="AJ308" s="703"/>
      <c r="AK308" s="703"/>
      <c r="AL308" s="703"/>
      <c r="AM308" s="703"/>
      <c r="AN308" s="703"/>
      <c r="AO308" s="703"/>
      <c r="AP308" s="703"/>
    </row>
    <row r="309" spans="1:42" ht="12.75" hidden="1">
      <c r="A309" s="136"/>
      <c r="B309" s="273"/>
      <c r="C309" s="275"/>
      <c r="D309" s="275"/>
      <c r="E309" s="275"/>
      <c r="F309" s="275"/>
      <c r="G309" s="275"/>
      <c r="H309" s="275"/>
      <c r="I309" s="275"/>
      <c r="J309" s="275"/>
      <c r="K309" s="283"/>
      <c r="L309" s="282"/>
      <c r="M309" s="282"/>
      <c r="N309" s="219"/>
      <c r="O309" s="283"/>
      <c r="P309" s="108"/>
      <c r="Q309" s="111"/>
      <c r="R309" s="111"/>
      <c r="S309" s="111"/>
      <c r="T309" s="111"/>
      <c r="U309" s="180"/>
      <c r="V309" s="112"/>
      <c r="W309" s="113"/>
      <c r="X309" s="112"/>
      <c r="Y309" s="113"/>
      <c r="Z309" s="112"/>
      <c r="AA309" s="408"/>
      <c r="AF309" s="703"/>
      <c r="AG309" s="703"/>
      <c r="AH309" s="703"/>
      <c r="AI309" s="703"/>
      <c r="AJ309" s="703"/>
      <c r="AK309" s="703"/>
      <c r="AL309" s="703"/>
      <c r="AM309" s="703"/>
      <c r="AN309" s="703"/>
      <c r="AO309" s="703"/>
      <c r="AP309" s="703"/>
    </row>
    <row r="310" spans="1:42" ht="12.75" hidden="1">
      <c r="A310" s="136"/>
      <c r="B310" s="273"/>
      <c r="C310" s="275"/>
      <c r="D310" s="275"/>
      <c r="E310" s="275"/>
      <c r="F310" s="275"/>
      <c r="G310" s="275"/>
      <c r="H310" s="275"/>
      <c r="I310" s="275"/>
      <c r="J310" s="275"/>
      <c r="K310" s="283"/>
      <c r="L310" s="282"/>
      <c r="M310" s="282"/>
      <c r="N310" s="219"/>
      <c r="O310" s="283"/>
      <c r="P310" s="108"/>
      <c r="Q310" s="111"/>
      <c r="R310" s="111"/>
      <c r="S310" s="111"/>
      <c r="T310" s="111"/>
      <c r="U310" s="180"/>
      <c r="V310" s="112"/>
      <c r="W310" s="113"/>
      <c r="X310" s="112"/>
      <c r="Y310" s="113"/>
      <c r="Z310" s="112"/>
      <c r="AA310" s="408"/>
      <c r="AF310" s="703"/>
      <c r="AG310" s="703"/>
      <c r="AH310" s="703"/>
      <c r="AI310" s="703"/>
      <c r="AJ310" s="703"/>
      <c r="AK310" s="703"/>
      <c r="AL310" s="703"/>
      <c r="AM310" s="703"/>
      <c r="AN310" s="703"/>
      <c r="AO310" s="703"/>
      <c r="AP310" s="703"/>
    </row>
    <row r="311" spans="1:42" ht="12.75" hidden="1">
      <c r="A311" s="136"/>
      <c r="B311" s="273"/>
      <c r="C311" s="275"/>
      <c r="D311" s="275"/>
      <c r="E311" s="275"/>
      <c r="F311" s="275"/>
      <c r="G311" s="275"/>
      <c r="H311" s="275"/>
      <c r="I311" s="275"/>
      <c r="J311" s="275"/>
      <c r="K311" s="283"/>
      <c r="L311" s="282"/>
      <c r="M311" s="282"/>
      <c r="N311" s="219"/>
      <c r="O311" s="283"/>
      <c r="P311" s="108"/>
      <c r="Q311" s="111"/>
      <c r="R311" s="111"/>
      <c r="S311" s="111"/>
      <c r="T311" s="111"/>
      <c r="U311" s="180"/>
      <c r="V311" s="112"/>
      <c r="W311" s="113"/>
      <c r="X311" s="112"/>
      <c r="Y311" s="113"/>
      <c r="Z311" s="112"/>
      <c r="AA311" s="408"/>
      <c r="AF311" s="703"/>
      <c r="AG311" s="703"/>
      <c r="AH311" s="703"/>
      <c r="AI311" s="703"/>
      <c r="AJ311" s="703"/>
      <c r="AK311" s="703"/>
      <c r="AL311" s="703"/>
      <c r="AM311" s="703"/>
      <c r="AN311" s="703"/>
      <c r="AO311" s="703"/>
      <c r="AP311" s="703"/>
    </row>
    <row r="312" spans="1:42" ht="12.75" hidden="1">
      <c r="A312" s="136"/>
      <c r="B312" s="273"/>
      <c r="C312" s="275"/>
      <c r="D312" s="275"/>
      <c r="E312" s="275"/>
      <c r="F312" s="275"/>
      <c r="G312" s="275"/>
      <c r="H312" s="275"/>
      <c r="I312" s="275"/>
      <c r="J312" s="275"/>
      <c r="K312" s="283"/>
      <c r="L312" s="282"/>
      <c r="M312" s="282"/>
      <c r="N312" s="219"/>
      <c r="O312" s="283"/>
      <c r="P312" s="108"/>
      <c r="Q312" s="111"/>
      <c r="R312" s="111"/>
      <c r="S312" s="111"/>
      <c r="T312" s="111"/>
      <c r="U312" s="180"/>
      <c r="V312" s="112"/>
      <c r="W312" s="113"/>
      <c r="X312" s="112"/>
      <c r="Y312" s="113"/>
      <c r="Z312" s="112"/>
      <c r="AA312" s="408"/>
      <c r="AF312" s="703"/>
      <c r="AG312" s="703"/>
      <c r="AH312" s="703"/>
      <c r="AI312" s="703"/>
      <c r="AJ312" s="703"/>
      <c r="AK312" s="703"/>
      <c r="AL312" s="703"/>
      <c r="AM312" s="703"/>
      <c r="AN312" s="703"/>
      <c r="AO312" s="703"/>
      <c r="AP312" s="703"/>
    </row>
    <row r="313" spans="1:42" ht="12.75" hidden="1">
      <c r="A313" s="136"/>
      <c r="B313" s="273"/>
      <c r="C313" s="275"/>
      <c r="D313" s="275"/>
      <c r="E313" s="275"/>
      <c r="F313" s="275"/>
      <c r="G313" s="275"/>
      <c r="H313" s="275"/>
      <c r="I313" s="275"/>
      <c r="J313" s="275"/>
      <c r="K313" s="283"/>
      <c r="L313" s="282"/>
      <c r="M313" s="282"/>
      <c r="N313" s="219"/>
      <c r="O313" s="283"/>
      <c r="P313" s="108"/>
      <c r="Q313" s="111"/>
      <c r="R313" s="111"/>
      <c r="S313" s="111"/>
      <c r="T313" s="111"/>
      <c r="U313" s="180"/>
      <c r="V313" s="112"/>
      <c r="W313" s="113"/>
      <c r="X313" s="112"/>
      <c r="Y313" s="113"/>
      <c r="Z313" s="112"/>
      <c r="AA313" s="408"/>
      <c r="AF313" s="703"/>
      <c r="AG313" s="703"/>
      <c r="AH313" s="703"/>
      <c r="AI313" s="703"/>
      <c r="AJ313" s="703"/>
      <c r="AK313" s="703"/>
      <c r="AL313" s="703"/>
      <c r="AM313" s="703"/>
      <c r="AN313" s="703"/>
      <c r="AO313" s="703"/>
      <c r="AP313" s="703"/>
    </row>
    <row r="314" spans="1:42" ht="12.75" hidden="1">
      <c r="A314" s="136"/>
      <c r="B314" s="273"/>
      <c r="C314" s="275"/>
      <c r="D314" s="275"/>
      <c r="E314" s="275"/>
      <c r="F314" s="275"/>
      <c r="G314" s="275"/>
      <c r="H314" s="275"/>
      <c r="I314" s="275"/>
      <c r="J314" s="275"/>
      <c r="K314" s="283"/>
      <c r="L314" s="282"/>
      <c r="M314" s="282"/>
      <c r="N314" s="219"/>
      <c r="O314" s="283"/>
      <c r="P314" s="108"/>
      <c r="Q314" s="111"/>
      <c r="R314" s="111"/>
      <c r="S314" s="111"/>
      <c r="T314" s="111"/>
      <c r="U314" s="180"/>
      <c r="V314" s="112"/>
      <c r="W314" s="113"/>
      <c r="X314" s="112"/>
      <c r="Y314" s="113"/>
      <c r="Z314" s="112"/>
      <c r="AA314" s="408"/>
      <c r="AF314" s="703"/>
      <c r="AG314" s="703"/>
      <c r="AH314" s="703"/>
      <c r="AI314" s="703"/>
      <c r="AJ314" s="703"/>
      <c r="AK314" s="703"/>
      <c r="AL314" s="703"/>
      <c r="AM314" s="703"/>
      <c r="AN314" s="703"/>
      <c r="AO314" s="703"/>
      <c r="AP314" s="703"/>
    </row>
    <row r="315" spans="1:42" ht="12.75" hidden="1">
      <c r="A315" s="136"/>
      <c r="B315" s="273"/>
      <c r="C315" s="275"/>
      <c r="D315" s="275"/>
      <c r="E315" s="275"/>
      <c r="F315" s="275"/>
      <c r="G315" s="275"/>
      <c r="H315" s="275"/>
      <c r="I315" s="275"/>
      <c r="J315" s="275"/>
      <c r="K315" s="283"/>
      <c r="L315" s="282"/>
      <c r="M315" s="282"/>
      <c r="N315" s="219"/>
      <c r="O315" s="283"/>
      <c r="P315" s="108"/>
      <c r="Q315" s="111"/>
      <c r="R315" s="111"/>
      <c r="S315" s="111"/>
      <c r="T315" s="111"/>
      <c r="U315" s="180"/>
      <c r="V315" s="112"/>
      <c r="W315" s="113"/>
      <c r="X315" s="112"/>
      <c r="Y315" s="113"/>
      <c r="Z315" s="112"/>
      <c r="AA315" s="408"/>
      <c r="AF315" s="703"/>
      <c r="AG315" s="703"/>
      <c r="AH315" s="703"/>
      <c r="AI315" s="703"/>
      <c r="AJ315" s="703"/>
      <c r="AK315" s="703"/>
      <c r="AL315" s="703"/>
      <c r="AM315" s="703"/>
      <c r="AN315" s="703"/>
      <c r="AO315" s="703"/>
      <c r="AP315" s="703"/>
    </row>
    <row r="316" spans="1:42" ht="12.75" hidden="1">
      <c r="A316" s="136"/>
      <c r="B316" s="273"/>
      <c r="C316" s="275"/>
      <c r="D316" s="275"/>
      <c r="E316" s="275"/>
      <c r="F316" s="275"/>
      <c r="G316" s="275"/>
      <c r="H316" s="275"/>
      <c r="I316" s="275"/>
      <c r="J316" s="275"/>
      <c r="K316" s="283"/>
      <c r="L316" s="282"/>
      <c r="M316" s="282"/>
      <c r="N316" s="219"/>
      <c r="O316" s="283"/>
      <c r="P316" s="108"/>
      <c r="Q316" s="111"/>
      <c r="R316" s="111"/>
      <c r="S316" s="111"/>
      <c r="T316" s="111"/>
      <c r="U316" s="180"/>
      <c r="V316" s="112"/>
      <c r="W316" s="113"/>
      <c r="X316" s="112"/>
      <c r="Y316" s="113"/>
      <c r="Z316" s="112"/>
      <c r="AA316" s="408"/>
      <c r="AF316" s="703"/>
      <c r="AG316" s="703"/>
      <c r="AH316" s="703"/>
      <c r="AI316" s="703"/>
      <c r="AJ316" s="703"/>
      <c r="AK316" s="703"/>
      <c r="AL316" s="703"/>
      <c r="AM316" s="703"/>
      <c r="AN316" s="703"/>
      <c r="AO316" s="703"/>
      <c r="AP316" s="703"/>
    </row>
    <row r="317" spans="1:42" s="145" customFormat="1" ht="12.75" hidden="1">
      <c r="A317" s="143"/>
      <c r="B317" s="279"/>
      <c r="C317" s="280"/>
      <c r="D317" s="280"/>
      <c r="E317" s="280"/>
      <c r="F317" s="280"/>
      <c r="G317" s="280"/>
      <c r="H317" s="280"/>
      <c r="I317" s="280"/>
      <c r="J317" s="280"/>
      <c r="K317" s="283"/>
      <c r="L317" s="281"/>
      <c r="M317" s="281"/>
      <c r="N317" s="220"/>
      <c r="O317" s="269"/>
      <c r="P317" s="101"/>
      <c r="Q317" s="104"/>
      <c r="R317" s="104"/>
      <c r="S317" s="104"/>
      <c r="T317" s="104"/>
      <c r="U317" s="252"/>
      <c r="V317" s="105"/>
      <c r="W317" s="117"/>
      <c r="X317" s="105"/>
      <c r="Y317" s="117"/>
      <c r="Z317" s="105"/>
      <c r="AA317" s="407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</row>
    <row r="318" spans="1:42" ht="12.75" hidden="1">
      <c r="A318" s="136"/>
      <c r="B318" s="273"/>
      <c r="C318" s="275"/>
      <c r="D318" s="275"/>
      <c r="E318" s="275"/>
      <c r="F318" s="275"/>
      <c r="G318" s="275"/>
      <c r="H318" s="275"/>
      <c r="I318" s="275"/>
      <c r="J318" s="275"/>
      <c r="K318" s="283"/>
      <c r="L318" s="282"/>
      <c r="M318" s="282"/>
      <c r="N318" s="219"/>
      <c r="O318" s="283"/>
      <c r="P318" s="108"/>
      <c r="Q318" s="111"/>
      <c r="R318" s="111"/>
      <c r="S318" s="111"/>
      <c r="T318" s="111"/>
      <c r="U318" s="180"/>
      <c r="V318" s="112"/>
      <c r="W318" s="113"/>
      <c r="X318" s="112"/>
      <c r="Y318" s="113"/>
      <c r="Z318" s="112"/>
      <c r="AA318" s="408"/>
      <c r="AF318" s="703"/>
      <c r="AG318" s="703"/>
      <c r="AH318" s="703"/>
      <c r="AI318" s="703"/>
      <c r="AJ318" s="703"/>
      <c r="AK318" s="703"/>
      <c r="AL318" s="703"/>
      <c r="AM318" s="703"/>
      <c r="AN318" s="703"/>
      <c r="AO318" s="703"/>
      <c r="AP318" s="703"/>
    </row>
    <row r="319" spans="1:42" ht="12.75" hidden="1">
      <c r="A319" s="136"/>
      <c r="B319" s="273"/>
      <c r="C319" s="275"/>
      <c r="D319" s="275"/>
      <c r="E319" s="275"/>
      <c r="F319" s="275"/>
      <c r="G319" s="275"/>
      <c r="H319" s="275"/>
      <c r="I319" s="275"/>
      <c r="J319" s="275"/>
      <c r="K319" s="283"/>
      <c r="L319" s="282"/>
      <c r="M319" s="282"/>
      <c r="N319" s="219"/>
      <c r="O319" s="283"/>
      <c r="P319" s="108"/>
      <c r="Q319" s="111"/>
      <c r="R319" s="111"/>
      <c r="S319" s="111"/>
      <c r="T319" s="111"/>
      <c r="U319" s="180"/>
      <c r="V319" s="112"/>
      <c r="W319" s="113"/>
      <c r="X319" s="112"/>
      <c r="Y319" s="113"/>
      <c r="Z319" s="112"/>
      <c r="AA319" s="408"/>
      <c r="AF319" s="703"/>
      <c r="AG319" s="703"/>
      <c r="AH319" s="703"/>
      <c r="AI319" s="703"/>
      <c r="AJ319" s="703"/>
      <c r="AK319" s="703"/>
      <c r="AL319" s="703"/>
      <c r="AM319" s="703"/>
      <c r="AN319" s="703"/>
      <c r="AO319" s="703"/>
      <c r="AP319" s="703"/>
    </row>
    <row r="320" spans="1:42" ht="12.75" hidden="1">
      <c r="A320" s="136"/>
      <c r="B320" s="273"/>
      <c r="C320" s="275"/>
      <c r="D320" s="275"/>
      <c r="E320" s="275"/>
      <c r="F320" s="275"/>
      <c r="G320" s="275"/>
      <c r="H320" s="275"/>
      <c r="I320" s="275"/>
      <c r="J320" s="275"/>
      <c r="K320" s="283"/>
      <c r="L320" s="282"/>
      <c r="M320" s="282"/>
      <c r="N320" s="219"/>
      <c r="O320" s="283"/>
      <c r="P320" s="108"/>
      <c r="Q320" s="111"/>
      <c r="R320" s="111"/>
      <c r="S320" s="111"/>
      <c r="T320" s="111"/>
      <c r="U320" s="180"/>
      <c r="V320" s="112"/>
      <c r="W320" s="113"/>
      <c r="X320" s="112"/>
      <c r="Y320" s="113"/>
      <c r="Z320" s="112"/>
      <c r="AA320" s="408"/>
      <c r="AF320" s="703"/>
      <c r="AG320" s="703"/>
      <c r="AH320" s="703"/>
      <c r="AI320" s="703"/>
      <c r="AJ320" s="703"/>
      <c r="AK320" s="703"/>
      <c r="AL320" s="703"/>
      <c r="AM320" s="703"/>
      <c r="AN320" s="703"/>
      <c r="AO320" s="703"/>
      <c r="AP320" s="703"/>
    </row>
    <row r="321" spans="1:42" ht="12.75" hidden="1">
      <c r="A321" s="136"/>
      <c r="B321" s="273"/>
      <c r="C321" s="275"/>
      <c r="D321" s="275"/>
      <c r="E321" s="275"/>
      <c r="F321" s="275"/>
      <c r="G321" s="275"/>
      <c r="H321" s="275"/>
      <c r="I321" s="275"/>
      <c r="J321" s="275"/>
      <c r="K321" s="283"/>
      <c r="L321" s="282"/>
      <c r="M321" s="282"/>
      <c r="N321" s="219"/>
      <c r="O321" s="283"/>
      <c r="P321" s="108"/>
      <c r="Q321" s="111"/>
      <c r="R321" s="111"/>
      <c r="S321" s="111"/>
      <c r="T321" s="111"/>
      <c r="U321" s="180"/>
      <c r="V321" s="112"/>
      <c r="W321" s="113"/>
      <c r="X321" s="112"/>
      <c r="Y321" s="113"/>
      <c r="Z321" s="112"/>
      <c r="AA321" s="408"/>
      <c r="AF321" s="703"/>
      <c r="AG321" s="703"/>
      <c r="AH321" s="703"/>
      <c r="AI321" s="703"/>
      <c r="AJ321" s="703"/>
      <c r="AK321" s="703"/>
      <c r="AL321" s="703"/>
      <c r="AM321" s="703"/>
      <c r="AN321" s="703"/>
      <c r="AO321" s="703"/>
      <c r="AP321" s="703"/>
    </row>
    <row r="322" spans="1:42" ht="12.75" hidden="1">
      <c r="A322" s="136"/>
      <c r="B322" s="273"/>
      <c r="C322" s="275"/>
      <c r="D322" s="275"/>
      <c r="E322" s="275"/>
      <c r="F322" s="275"/>
      <c r="G322" s="275"/>
      <c r="H322" s="275"/>
      <c r="I322" s="275"/>
      <c r="J322" s="275"/>
      <c r="K322" s="283"/>
      <c r="L322" s="282"/>
      <c r="M322" s="282"/>
      <c r="N322" s="219"/>
      <c r="O322" s="283"/>
      <c r="P322" s="108"/>
      <c r="Q322" s="111"/>
      <c r="R322" s="111"/>
      <c r="S322" s="111"/>
      <c r="T322" s="111"/>
      <c r="U322" s="180"/>
      <c r="V322" s="112"/>
      <c r="W322" s="113"/>
      <c r="X322" s="112"/>
      <c r="Y322" s="113"/>
      <c r="Z322" s="112"/>
      <c r="AA322" s="408"/>
      <c r="AF322" s="703"/>
      <c r="AG322" s="703"/>
      <c r="AH322" s="703"/>
      <c r="AI322" s="703"/>
      <c r="AJ322" s="703"/>
      <c r="AK322" s="703"/>
      <c r="AL322" s="703"/>
      <c r="AM322" s="703"/>
      <c r="AN322" s="703"/>
      <c r="AO322" s="703"/>
      <c r="AP322" s="703"/>
    </row>
    <row r="323" spans="1:42" ht="12.75" hidden="1">
      <c r="A323" s="136"/>
      <c r="B323" s="273"/>
      <c r="C323" s="275"/>
      <c r="D323" s="275"/>
      <c r="E323" s="275"/>
      <c r="F323" s="275"/>
      <c r="G323" s="275"/>
      <c r="H323" s="275"/>
      <c r="I323" s="275"/>
      <c r="J323" s="275"/>
      <c r="K323" s="283"/>
      <c r="L323" s="282"/>
      <c r="M323" s="282"/>
      <c r="N323" s="219"/>
      <c r="O323" s="283"/>
      <c r="P323" s="108"/>
      <c r="Q323" s="111"/>
      <c r="R323" s="111"/>
      <c r="S323" s="111"/>
      <c r="T323" s="111"/>
      <c r="U323" s="180"/>
      <c r="V323" s="112"/>
      <c r="W323" s="113"/>
      <c r="X323" s="112"/>
      <c r="Y323" s="113"/>
      <c r="Z323" s="112"/>
      <c r="AA323" s="408"/>
      <c r="AF323" s="703"/>
      <c r="AG323" s="703"/>
      <c r="AH323" s="703"/>
      <c r="AI323" s="703"/>
      <c r="AJ323" s="703"/>
      <c r="AK323" s="703"/>
      <c r="AL323" s="703"/>
      <c r="AM323" s="703"/>
      <c r="AN323" s="703"/>
      <c r="AO323" s="703"/>
      <c r="AP323" s="703"/>
    </row>
    <row r="324" spans="1:42" ht="12.75" hidden="1">
      <c r="A324" s="136"/>
      <c r="B324" s="273"/>
      <c r="C324" s="275"/>
      <c r="D324" s="275"/>
      <c r="E324" s="275"/>
      <c r="F324" s="275"/>
      <c r="G324" s="275"/>
      <c r="H324" s="275"/>
      <c r="I324" s="275"/>
      <c r="J324" s="275"/>
      <c r="K324" s="283"/>
      <c r="L324" s="282"/>
      <c r="M324" s="282"/>
      <c r="N324" s="219"/>
      <c r="O324" s="283"/>
      <c r="P324" s="108"/>
      <c r="Q324" s="111"/>
      <c r="R324" s="111"/>
      <c r="S324" s="111"/>
      <c r="T324" s="111"/>
      <c r="U324" s="180"/>
      <c r="V324" s="112"/>
      <c r="W324" s="113"/>
      <c r="X324" s="112"/>
      <c r="Y324" s="113"/>
      <c r="Z324" s="112"/>
      <c r="AA324" s="408"/>
      <c r="AF324" s="703"/>
      <c r="AG324" s="703"/>
      <c r="AH324" s="703"/>
      <c r="AI324" s="703"/>
      <c r="AJ324" s="703"/>
      <c r="AK324" s="703"/>
      <c r="AL324" s="703"/>
      <c r="AM324" s="703"/>
      <c r="AN324" s="703"/>
      <c r="AO324" s="703"/>
      <c r="AP324" s="703"/>
    </row>
    <row r="325" spans="1:42" ht="12.75" hidden="1">
      <c r="A325" s="136"/>
      <c r="B325" s="273"/>
      <c r="C325" s="275"/>
      <c r="D325" s="275"/>
      <c r="E325" s="275"/>
      <c r="F325" s="275"/>
      <c r="G325" s="275"/>
      <c r="H325" s="275"/>
      <c r="I325" s="275"/>
      <c r="J325" s="275"/>
      <c r="K325" s="283"/>
      <c r="L325" s="282"/>
      <c r="M325" s="282"/>
      <c r="N325" s="219"/>
      <c r="O325" s="283"/>
      <c r="P325" s="108"/>
      <c r="Q325" s="111"/>
      <c r="R325" s="111"/>
      <c r="S325" s="111"/>
      <c r="T325" s="111"/>
      <c r="U325" s="180"/>
      <c r="V325" s="112"/>
      <c r="W325" s="113"/>
      <c r="X325" s="112"/>
      <c r="Y325" s="113"/>
      <c r="Z325" s="112"/>
      <c r="AA325" s="408"/>
      <c r="AF325" s="703"/>
      <c r="AG325" s="703"/>
      <c r="AH325" s="703"/>
      <c r="AI325" s="703"/>
      <c r="AJ325" s="703"/>
      <c r="AK325" s="703"/>
      <c r="AL325" s="703"/>
      <c r="AM325" s="703"/>
      <c r="AN325" s="703"/>
      <c r="AO325" s="703"/>
      <c r="AP325" s="703"/>
    </row>
    <row r="326" spans="1:42" ht="12.75" hidden="1">
      <c r="A326" s="136"/>
      <c r="B326" s="273"/>
      <c r="C326" s="275"/>
      <c r="D326" s="275"/>
      <c r="E326" s="275"/>
      <c r="F326" s="275"/>
      <c r="G326" s="275"/>
      <c r="H326" s="275"/>
      <c r="I326" s="275"/>
      <c r="J326" s="275"/>
      <c r="K326" s="283"/>
      <c r="L326" s="282"/>
      <c r="M326" s="282"/>
      <c r="N326" s="219"/>
      <c r="O326" s="283"/>
      <c r="P326" s="108"/>
      <c r="Q326" s="111"/>
      <c r="R326" s="111"/>
      <c r="S326" s="111"/>
      <c r="T326" s="111"/>
      <c r="U326" s="180"/>
      <c r="V326" s="112"/>
      <c r="W326" s="113"/>
      <c r="X326" s="112"/>
      <c r="Y326" s="113"/>
      <c r="Z326" s="112"/>
      <c r="AA326" s="408"/>
      <c r="AF326" s="703"/>
      <c r="AG326" s="703"/>
      <c r="AH326" s="703"/>
      <c r="AI326" s="703"/>
      <c r="AJ326" s="703"/>
      <c r="AK326" s="703"/>
      <c r="AL326" s="703"/>
      <c r="AM326" s="703"/>
      <c r="AN326" s="703"/>
      <c r="AO326" s="703"/>
      <c r="AP326" s="703"/>
    </row>
    <row r="327" spans="1:42" ht="12.75" hidden="1">
      <c r="A327" s="136"/>
      <c r="B327" s="273"/>
      <c r="C327" s="275"/>
      <c r="D327" s="275"/>
      <c r="E327" s="275"/>
      <c r="F327" s="275"/>
      <c r="G327" s="275"/>
      <c r="H327" s="275"/>
      <c r="I327" s="275"/>
      <c r="J327" s="275"/>
      <c r="K327" s="283"/>
      <c r="L327" s="282"/>
      <c r="M327" s="282"/>
      <c r="N327" s="219"/>
      <c r="O327" s="283"/>
      <c r="P327" s="108"/>
      <c r="Q327" s="111"/>
      <c r="R327" s="111"/>
      <c r="S327" s="111"/>
      <c r="T327" s="111"/>
      <c r="U327" s="180"/>
      <c r="V327" s="112"/>
      <c r="W327" s="113"/>
      <c r="X327" s="112"/>
      <c r="Y327" s="113"/>
      <c r="Z327" s="112"/>
      <c r="AA327" s="408"/>
      <c r="AF327" s="703"/>
      <c r="AG327" s="703"/>
      <c r="AH327" s="703"/>
      <c r="AI327" s="703"/>
      <c r="AJ327" s="703"/>
      <c r="AK327" s="703"/>
      <c r="AL327" s="703"/>
      <c r="AM327" s="703"/>
      <c r="AN327" s="703"/>
      <c r="AO327" s="703"/>
      <c r="AP327" s="703"/>
    </row>
    <row r="328" spans="1:42" ht="12.75" hidden="1">
      <c r="A328" s="136"/>
      <c r="B328" s="273"/>
      <c r="C328" s="275"/>
      <c r="D328" s="275"/>
      <c r="E328" s="275"/>
      <c r="F328" s="275"/>
      <c r="G328" s="275"/>
      <c r="H328" s="275"/>
      <c r="I328" s="275"/>
      <c r="J328" s="275"/>
      <c r="K328" s="283"/>
      <c r="L328" s="282"/>
      <c r="M328" s="282"/>
      <c r="N328" s="219"/>
      <c r="O328" s="283"/>
      <c r="P328" s="108"/>
      <c r="Q328" s="111"/>
      <c r="R328" s="111"/>
      <c r="S328" s="111"/>
      <c r="T328" s="111"/>
      <c r="U328" s="180"/>
      <c r="V328" s="112"/>
      <c r="W328" s="113"/>
      <c r="X328" s="112"/>
      <c r="Y328" s="113"/>
      <c r="Z328" s="112"/>
      <c r="AA328" s="408"/>
      <c r="AF328" s="703"/>
      <c r="AG328" s="703"/>
      <c r="AH328" s="703"/>
      <c r="AI328" s="703"/>
      <c r="AJ328" s="703"/>
      <c r="AK328" s="703"/>
      <c r="AL328" s="703"/>
      <c r="AM328" s="703"/>
      <c r="AN328" s="703"/>
      <c r="AO328" s="703"/>
      <c r="AP328" s="703"/>
    </row>
    <row r="329" spans="1:42" ht="12.75" hidden="1">
      <c r="A329" s="136"/>
      <c r="B329" s="273"/>
      <c r="C329" s="275"/>
      <c r="D329" s="275"/>
      <c r="E329" s="275"/>
      <c r="F329" s="275"/>
      <c r="G329" s="275"/>
      <c r="H329" s="275"/>
      <c r="I329" s="275"/>
      <c r="J329" s="275"/>
      <c r="K329" s="283"/>
      <c r="L329" s="282"/>
      <c r="M329" s="282"/>
      <c r="N329" s="219"/>
      <c r="O329" s="283"/>
      <c r="P329" s="108"/>
      <c r="Q329" s="111"/>
      <c r="R329" s="111"/>
      <c r="S329" s="111"/>
      <c r="T329" s="111"/>
      <c r="U329" s="180"/>
      <c r="V329" s="112"/>
      <c r="W329" s="113"/>
      <c r="X329" s="112"/>
      <c r="Y329" s="113"/>
      <c r="Z329" s="112"/>
      <c r="AA329" s="408"/>
      <c r="AF329" s="703"/>
      <c r="AG329" s="703"/>
      <c r="AH329" s="703"/>
      <c r="AI329" s="703"/>
      <c r="AJ329" s="703"/>
      <c r="AK329" s="703"/>
      <c r="AL329" s="703"/>
      <c r="AM329" s="703"/>
      <c r="AN329" s="703"/>
      <c r="AO329" s="703"/>
      <c r="AP329" s="703"/>
    </row>
    <row r="330" spans="1:42" ht="12.75" hidden="1">
      <c r="A330" s="136"/>
      <c r="B330" s="273"/>
      <c r="C330" s="275"/>
      <c r="D330" s="275"/>
      <c r="E330" s="275"/>
      <c r="F330" s="275"/>
      <c r="G330" s="275"/>
      <c r="H330" s="275"/>
      <c r="I330" s="275"/>
      <c r="J330" s="275"/>
      <c r="K330" s="283"/>
      <c r="L330" s="282"/>
      <c r="M330" s="282"/>
      <c r="N330" s="219"/>
      <c r="O330" s="283"/>
      <c r="P330" s="108"/>
      <c r="Q330" s="111"/>
      <c r="R330" s="111"/>
      <c r="S330" s="111"/>
      <c r="T330" s="111"/>
      <c r="U330" s="180"/>
      <c r="V330" s="112"/>
      <c r="W330" s="113"/>
      <c r="X330" s="112"/>
      <c r="Y330" s="113"/>
      <c r="Z330" s="112"/>
      <c r="AA330" s="408"/>
      <c r="AF330" s="703"/>
      <c r="AG330" s="703"/>
      <c r="AH330" s="703"/>
      <c r="AI330" s="703"/>
      <c r="AJ330" s="703"/>
      <c r="AK330" s="703"/>
      <c r="AL330" s="703"/>
      <c r="AM330" s="703"/>
      <c r="AN330" s="703"/>
      <c r="AO330" s="703"/>
      <c r="AP330" s="703"/>
    </row>
    <row r="331" spans="1:42" ht="12.75" hidden="1">
      <c r="A331" s="136"/>
      <c r="B331" s="273"/>
      <c r="C331" s="275"/>
      <c r="D331" s="275"/>
      <c r="E331" s="275"/>
      <c r="F331" s="275"/>
      <c r="G331" s="275"/>
      <c r="H331" s="275"/>
      <c r="I331" s="275"/>
      <c r="J331" s="275"/>
      <c r="K331" s="283"/>
      <c r="L331" s="282"/>
      <c r="M331" s="282"/>
      <c r="N331" s="219"/>
      <c r="O331" s="283"/>
      <c r="P331" s="108"/>
      <c r="Q331" s="111"/>
      <c r="R331" s="111"/>
      <c r="S331" s="111"/>
      <c r="T331" s="111"/>
      <c r="U331" s="180"/>
      <c r="V331" s="112"/>
      <c r="W331" s="113"/>
      <c r="X331" s="112"/>
      <c r="Y331" s="113"/>
      <c r="Z331" s="112"/>
      <c r="AA331" s="408"/>
      <c r="AF331" s="703"/>
      <c r="AG331" s="703"/>
      <c r="AH331" s="703"/>
      <c r="AI331" s="703"/>
      <c r="AJ331" s="703"/>
      <c r="AK331" s="703"/>
      <c r="AL331" s="703"/>
      <c r="AM331" s="703"/>
      <c r="AN331" s="703"/>
      <c r="AO331" s="703"/>
      <c r="AP331" s="703"/>
    </row>
    <row r="332" spans="1:42" ht="12.75" hidden="1">
      <c r="A332" s="136"/>
      <c r="B332" s="273"/>
      <c r="C332" s="275"/>
      <c r="D332" s="275"/>
      <c r="E332" s="275"/>
      <c r="F332" s="275"/>
      <c r="G332" s="275"/>
      <c r="H332" s="275"/>
      <c r="I332" s="275"/>
      <c r="J332" s="275"/>
      <c r="K332" s="283"/>
      <c r="L332" s="282"/>
      <c r="M332" s="282"/>
      <c r="N332" s="219"/>
      <c r="O332" s="283"/>
      <c r="P332" s="108"/>
      <c r="Q332" s="111"/>
      <c r="R332" s="111"/>
      <c r="S332" s="111"/>
      <c r="T332" s="111"/>
      <c r="U332" s="180"/>
      <c r="V332" s="112"/>
      <c r="W332" s="113"/>
      <c r="X332" s="112"/>
      <c r="Y332" s="113"/>
      <c r="Z332" s="112"/>
      <c r="AA332" s="408"/>
      <c r="AF332" s="703"/>
      <c r="AG332" s="703"/>
      <c r="AH332" s="703"/>
      <c r="AI332" s="703"/>
      <c r="AJ332" s="703"/>
      <c r="AK332" s="703"/>
      <c r="AL332" s="703"/>
      <c r="AM332" s="703"/>
      <c r="AN332" s="703"/>
      <c r="AO332" s="703"/>
      <c r="AP332" s="703"/>
    </row>
    <row r="333" spans="1:42" s="145" customFormat="1" ht="12.75" hidden="1">
      <c r="A333" s="143"/>
      <c r="B333" s="279"/>
      <c r="C333" s="280"/>
      <c r="D333" s="280"/>
      <c r="E333" s="280"/>
      <c r="F333" s="280"/>
      <c r="G333" s="280"/>
      <c r="H333" s="280"/>
      <c r="I333" s="280"/>
      <c r="J333" s="280"/>
      <c r="K333" s="283"/>
      <c r="L333" s="281"/>
      <c r="M333" s="281"/>
      <c r="N333" s="220"/>
      <c r="O333" s="269"/>
      <c r="P333" s="101"/>
      <c r="Q333" s="104"/>
      <c r="R333" s="104"/>
      <c r="S333" s="104"/>
      <c r="T333" s="104"/>
      <c r="U333" s="252"/>
      <c r="V333" s="105"/>
      <c r="W333" s="117"/>
      <c r="X333" s="105"/>
      <c r="Y333" s="117"/>
      <c r="Z333" s="105"/>
      <c r="AA333" s="407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</row>
    <row r="334" spans="1:42" ht="12.75" hidden="1">
      <c r="A334" s="136"/>
      <c r="B334" s="273"/>
      <c r="C334" s="275"/>
      <c r="D334" s="275"/>
      <c r="E334" s="275"/>
      <c r="F334" s="275"/>
      <c r="G334" s="275"/>
      <c r="H334" s="275"/>
      <c r="I334" s="275"/>
      <c r="J334" s="275"/>
      <c r="K334" s="283"/>
      <c r="L334" s="282"/>
      <c r="M334" s="282"/>
      <c r="N334" s="219"/>
      <c r="O334" s="283"/>
      <c r="P334" s="108"/>
      <c r="Q334" s="111"/>
      <c r="R334" s="111"/>
      <c r="S334" s="111"/>
      <c r="T334" s="111"/>
      <c r="U334" s="180"/>
      <c r="V334" s="112"/>
      <c r="W334" s="113"/>
      <c r="X334" s="112"/>
      <c r="Y334" s="113"/>
      <c r="Z334" s="112"/>
      <c r="AA334" s="408"/>
      <c r="AF334" s="703"/>
      <c r="AG334" s="703"/>
      <c r="AH334" s="703"/>
      <c r="AI334" s="703"/>
      <c r="AJ334" s="703"/>
      <c r="AK334" s="703"/>
      <c r="AL334" s="703"/>
      <c r="AM334" s="703"/>
      <c r="AN334" s="703"/>
      <c r="AO334" s="703"/>
      <c r="AP334" s="703"/>
    </row>
    <row r="335" spans="1:42" ht="12.75" hidden="1">
      <c r="A335" s="136"/>
      <c r="B335" s="273"/>
      <c r="C335" s="275"/>
      <c r="D335" s="275"/>
      <c r="E335" s="275"/>
      <c r="F335" s="275"/>
      <c r="G335" s="275"/>
      <c r="H335" s="275"/>
      <c r="I335" s="275"/>
      <c r="J335" s="275"/>
      <c r="K335" s="283"/>
      <c r="L335" s="282"/>
      <c r="M335" s="282"/>
      <c r="N335" s="219"/>
      <c r="O335" s="283"/>
      <c r="P335" s="108"/>
      <c r="Q335" s="111"/>
      <c r="R335" s="111"/>
      <c r="S335" s="111"/>
      <c r="T335" s="111"/>
      <c r="U335" s="180"/>
      <c r="V335" s="112"/>
      <c r="W335" s="113"/>
      <c r="X335" s="112"/>
      <c r="Y335" s="113"/>
      <c r="Z335" s="112"/>
      <c r="AA335" s="408"/>
      <c r="AF335" s="703"/>
      <c r="AG335" s="703"/>
      <c r="AH335" s="703"/>
      <c r="AI335" s="703"/>
      <c r="AJ335" s="703"/>
      <c r="AK335" s="703"/>
      <c r="AL335" s="703"/>
      <c r="AM335" s="703"/>
      <c r="AN335" s="703"/>
      <c r="AO335" s="703"/>
      <c r="AP335" s="703"/>
    </row>
    <row r="336" spans="1:42" ht="12.75" hidden="1">
      <c r="A336" s="136"/>
      <c r="B336" s="273"/>
      <c r="C336" s="275"/>
      <c r="D336" s="275"/>
      <c r="E336" s="275"/>
      <c r="F336" s="275"/>
      <c r="G336" s="275"/>
      <c r="H336" s="275"/>
      <c r="I336" s="275"/>
      <c r="J336" s="275"/>
      <c r="K336" s="283"/>
      <c r="L336" s="282"/>
      <c r="M336" s="282"/>
      <c r="N336" s="219"/>
      <c r="O336" s="283"/>
      <c r="P336" s="108"/>
      <c r="Q336" s="111"/>
      <c r="R336" s="111"/>
      <c r="S336" s="111"/>
      <c r="T336" s="111"/>
      <c r="U336" s="180"/>
      <c r="V336" s="112"/>
      <c r="W336" s="113"/>
      <c r="X336" s="112"/>
      <c r="Y336" s="113"/>
      <c r="Z336" s="112"/>
      <c r="AA336" s="408"/>
      <c r="AF336" s="703"/>
      <c r="AG336" s="703"/>
      <c r="AH336" s="703"/>
      <c r="AI336" s="703"/>
      <c r="AJ336" s="703"/>
      <c r="AK336" s="703"/>
      <c r="AL336" s="703"/>
      <c r="AM336" s="703"/>
      <c r="AN336" s="703"/>
      <c r="AO336" s="703"/>
      <c r="AP336" s="703"/>
    </row>
    <row r="337" spans="1:42" ht="12.75" hidden="1">
      <c r="A337" s="136"/>
      <c r="B337" s="273"/>
      <c r="C337" s="275"/>
      <c r="D337" s="275"/>
      <c r="E337" s="275"/>
      <c r="F337" s="275"/>
      <c r="G337" s="275"/>
      <c r="H337" s="275"/>
      <c r="I337" s="275"/>
      <c r="J337" s="275"/>
      <c r="K337" s="283"/>
      <c r="L337" s="282"/>
      <c r="M337" s="282"/>
      <c r="N337" s="219"/>
      <c r="O337" s="283"/>
      <c r="P337" s="108"/>
      <c r="Q337" s="111"/>
      <c r="R337" s="111"/>
      <c r="S337" s="111"/>
      <c r="T337" s="111"/>
      <c r="U337" s="180"/>
      <c r="V337" s="112"/>
      <c r="W337" s="113"/>
      <c r="X337" s="112"/>
      <c r="Y337" s="113"/>
      <c r="Z337" s="112"/>
      <c r="AA337" s="408"/>
      <c r="AF337" s="703"/>
      <c r="AG337" s="703"/>
      <c r="AH337" s="703"/>
      <c r="AI337" s="703"/>
      <c r="AJ337" s="703"/>
      <c r="AK337" s="703"/>
      <c r="AL337" s="703"/>
      <c r="AM337" s="703"/>
      <c r="AN337" s="703"/>
      <c r="AO337" s="703"/>
      <c r="AP337" s="703"/>
    </row>
    <row r="338" spans="1:42" ht="12.75" hidden="1">
      <c r="A338" s="136"/>
      <c r="B338" s="273"/>
      <c r="C338" s="275"/>
      <c r="D338" s="275"/>
      <c r="E338" s="275"/>
      <c r="F338" s="275"/>
      <c r="G338" s="275"/>
      <c r="H338" s="275"/>
      <c r="I338" s="275"/>
      <c r="J338" s="275"/>
      <c r="K338" s="283"/>
      <c r="L338" s="282"/>
      <c r="M338" s="282"/>
      <c r="N338" s="219"/>
      <c r="O338" s="283"/>
      <c r="P338" s="108"/>
      <c r="Q338" s="111"/>
      <c r="R338" s="111"/>
      <c r="S338" s="111"/>
      <c r="T338" s="111"/>
      <c r="U338" s="180"/>
      <c r="V338" s="112"/>
      <c r="W338" s="113"/>
      <c r="X338" s="112"/>
      <c r="Y338" s="113"/>
      <c r="Z338" s="112"/>
      <c r="AA338" s="408"/>
      <c r="AF338" s="703"/>
      <c r="AG338" s="703"/>
      <c r="AH338" s="703"/>
      <c r="AI338" s="703"/>
      <c r="AJ338" s="703"/>
      <c r="AK338" s="703"/>
      <c r="AL338" s="703"/>
      <c r="AM338" s="703"/>
      <c r="AN338" s="703"/>
      <c r="AO338" s="703"/>
      <c r="AP338" s="703"/>
    </row>
    <row r="339" spans="1:42" ht="12.75" hidden="1">
      <c r="A339" s="136"/>
      <c r="B339" s="273"/>
      <c r="C339" s="275"/>
      <c r="D339" s="275"/>
      <c r="E339" s="275"/>
      <c r="F339" s="275"/>
      <c r="G339" s="275"/>
      <c r="H339" s="275"/>
      <c r="I339" s="275"/>
      <c r="J339" s="275"/>
      <c r="K339" s="283"/>
      <c r="L339" s="282"/>
      <c r="M339" s="282"/>
      <c r="N339" s="219"/>
      <c r="O339" s="283"/>
      <c r="P339" s="108"/>
      <c r="Q339" s="111"/>
      <c r="R339" s="111"/>
      <c r="S339" s="111"/>
      <c r="T339" s="111"/>
      <c r="U339" s="180"/>
      <c r="V339" s="112"/>
      <c r="W339" s="113"/>
      <c r="X339" s="112"/>
      <c r="Y339" s="113"/>
      <c r="Z339" s="112"/>
      <c r="AA339" s="408"/>
      <c r="AF339" s="703"/>
      <c r="AG339" s="703"/>
      <c r="AH339" s="703"/>
      <c r="AI339" s="703"/>
      <c r="AJ339" s="703"/>
      <c r="AK339" s="703"/>
      <c r="AL339" s="703"/>
      <c r="AM339" s="703"/>
      <c r="AN339" s="703"/>
      <c r="AO339" s="703"/>
      <c r="AP339" s="703"/>
    </row>
    <row r="340" spans="1:42" ht="12.75" hidden="1">
      <c r="A340" s="136"/>
      <c r="B340" s="273"/>
      <c r="C340" s="275"/>
      <c r="D340" s="275"/>
      <c r="E340" s="275"/>
      <c r="F340" s="275"/>
      <c r="G340" s="275"/>
      <c r="H340" s="275"/>
      <c r="I340" s="275"/>
      <c r="J340" s="275"/>
      <c r="K340" s="283"/>
      <c r="L340" s="282"/>
      <c r="M340" s="282"/>
      <c r="N340" s="219"/>
      <c r="O340" s="283"/>
      <c r="P340" s="108"/>
      <c r="Q340" s="111"/>
      <c r="R340" s="111"/>
      <c r="S340" s="111"/>
      <c r="T340" s="111"/>
      <c r="U340" s="180"/>
      <c r="V340" s="112"/>
      <c r="W340" s="113"/>
      <c r="X340" s="112"/>
      <c r="Y340" s="113"/>
      <c r="Z340" s="112"/>
      <c r="AA340" s="408"/>
      <c r="AF340" s="703"/>
      <c r="AG340" s="703"/>
      <c r="AH340" s="703"/>
      <c r="AI340" s="703"/>
      <c r="AJ340" s="703"/>
      <c r="AK340" s="703"/>
      <c r="AL340" s="703"/>
      <c r="AM340" s="703"/>
      <c r="AN340" s="703"/>
      <c r="AO340" s="703"/>
      <c r="AP340" s="703"/>
    </row>
    <row r="341" spans="1:42" ht="12.75" hidden="1">
      <c r="A341" s="136"/>
      <c r="B341" s="273"/>
      <c r="C341" s="275"/>
      <c r="D341" s="275"/>
      <c r="E341" s="275"/>
      <c r="F341" s="275"/>
      <c r="G341" s="275"/>
      <c r="H341" s="275"/>
      <c r="I341" s="275"/>
      <c r="J341" s="275"/>
      <c r="K341" s="283"/>
      <c r="L341" s="282"/>
      <c r="M341" s="282"/>
      <c r="N341" s="219"/>
      <c r="O341" s="283"/>
      <c r="P341" s="108"/>
      <c r="Q341" s="111"/>
      <c r="R341" s="111"/>
      <c r="S341" s="111"/>
      <c r="T341" s="111"/>
      <c r="U341" s="180"/>
      <c r="V341" s="112"/>
      <c r="W341" s="113"/>
      <c r="X341" s="112"/>
      <c r="Y341" s="113"/>
      <c r="Z341" s="112"/>
      <c r="AA341" s="408"/>
      <c r="AF341" s="703"/>
      <c r="AG341" s="703"/>
      <c r="AH341" s="703"/>
      <c r="AI341" s="703"/>
      <c r="AJ341" s="703"/>
      <c r="AK341" s="703"/>
      <c r="AL341" s="703"/>
      <c r="AM341" s="703"/>
      <c r="AN341" s="703"/>
      <c r="AO341" s="703"/>
      <c r="AP341" s="703"/>
    </row>
    <row r="342" spans="1:42" ht="12.75" hidden="1">
      <c r="A342" s="136"/>
      <c r="B342" s="273"/>
      <c r="C342" s="275"/>
      <c r="D342" s="275"/>
      <c r="E342" s="275"/>
      <c r="F342" s="275"/>
      <c r="G342" s="275"/>
      <c r="H342" s="275"/>
      <c r="I342" s="275"/>
      <c r="J342" s="275"/>
      <c r="K342" s="283"/>
      <c r="L342" s="282"/>
      <c r="M342" s="282"/>
      <c r="N342" s="219"/>
      <c r="O342" s="283"/>
      <c r="P342" s="108"/>
      <c r="Q342" s="111"/>
      <c r="R342" s="111"/>
      <c r="S342" s="111"/>
      <c r="T342" s="111"/>
      <c r="U342" s="180"/>
      <c r="V342" s="112"/>
      <c r="W342" s="113"/>
      <c r="X342" s="112"/>
      <c r="Y342" s="113"/>
      <c r="Z342" s="112"/>
      <c r="AA342" s="408"/>
      <c r="AF342" s="703"/>
      <c r="AG342" s="703"/>
      <c r="AH342" s="703"/>
      <c r="AI342" s="703"/>
      <c r="AJ342" s="703"/>
      <c r="AK342" s="703"/>
      <c r="AL342" s="703"/>
      <c r="AM342" s="703"/>
      <c r="AN342" s="703"/>
      <c r="AO342" s="703"/>
      <c r="AP342" s="703"/>
    </row>
    <row r="343" spans="1:42" ht="12.75" hidden="1">
      <c r="A343" s="136"/>
      <c r="B343" s="273"/>
      <c r="C343" s="275"/>
      <c r="D343" s="275"/>
      <c r="E343" s="275"/>
      <c r="F343" s="275"/>
      <c r="G343" s="275"/>
      <c r="H343" s="275"/>
      <c r="I343" s="275"/>
      <c r="J343" s="275"/>
      <c r="K343" s="283"/>
      <c r="L343" s="282"/>
      <c r="M343" s="282"/>
      <c r="N343" s="219"/>
      <c r="O343" s="283"/>
      <c r="P343" s="108"/>
      <c r="Q343" s="111"/>
      <c r="R343" s="111"/>
      <c r="S343" s="111"/>
      <c r="T343" s="111"/>
      <c r="U343" s="180"/>
      <c r="V343" s="112"/>
      <c r="W343" s="113"/>
      <c r="X343" s="112"/>
      <c r="Y343" s="113"/>
      <c r="Z343" s="112"/>
      <c r="AA343" s="408"/>
      <c r="AF343" s="703"/>
      <c r="AG343" s="703"/>
      <c r="AH343" s="703"/>
      <c r="AI343" s="703"/>
      <c r="AJ343" s="703"/>
      <c r="AK343" s="703"/>
      <c r="AL343" s="703"/>
      <c r="AM343" s="703"/>
      <c r="AN343" s="703"/>
      <c r="AO343" s="703"/>
      <c r="AP343" s="703"/>
    </row>
    <row r="344" spans="1:42" ht="12.75" hidden="1">
      <c r="A344" s="136"/>
      <c r="B344" s="273"/>
      <c r="C344" s="275"/>
      <c r="D344" s="275"/>
      <c r="E344" s="275"/>
      <c r="F344" s="275"/>
      <c r="G344" s="275"/>
      <c r="H344" s="275"/>
      <c r="I344" s="275"/>
      <c r="J344" s="275"/>
      <c r="K344" s="283"/>
      <c r="L344" s="282"/>
      <c r="M344" s="282"/>
      <c r="N344" s="219"/>
      <c r="O344" s="283"/>
      <c r="P344" s="108"/>
      <c r="Q344" s="111"/>
      <c r="R344" s="111"/>
      <c r="S344" s="111"/>
      <c r="T344" s="111"/>
      <c r="U344" s="180"/>
      <c r="V344" s="112"/>
      <c r="W344" s="113"/>
      <c r="X344" s="112"/>
      <c r="Y344" s="113"/>
      <c r="Z344" s="112"/>
      <c r="AA344" s="408"/>
      <c r="AF344" s="703"/>
      <c r="AG344" s="703"/>
      <c r="AH344" s="703"/>
      <c r="AI344" s="703"/>
      <c r="AJ344" s="703"/>
      <c r="AK344" s="703"/>
      <c r="AL344" s="703"/>
      <c r="AM344" s="703"/>
      <c r="AN344" s="703"/>
      <c r="AO344" s="703"/>
      <c r="AP344" s="703"/>
    </row>
    <row r="345" spans="1:42" ht="12.75" hidden="1">
      <c r="A345" s="136"/>
      <c r="B345" s="273"/>
      <c r="C345" s="275"/>
      <c r="D345" s="275"/>
      <c r="E345" s="275"/>
      <c r="F345" s="275"/>
      <c r="G345" s="275"/>
      <c r="H345" s="275"/>
      <c r="I345" s="275"/>
      <c r="J345" s="275"/>
      <c r="K345" s="283"/>
      <c r="L345" s="282"/>
      <c r="M345" s="282"/>
      <c r="N345" s="219"/>
      <c r="O345" s="283"/>
      <c r="P345" s="108"/>
      <c r="Q345" s="111"/>
      <c r="R345" s="111"/>
      <c r="S345" s="111"/>
      <c r="T345" s="111"/>
      <c r="U345" s="180"/>
      <c r="V345" s="112"/>
      <c r="W345" s="113"/>
      <c r="X345" s="112"/>
      <c r="Y345" s="113"/>
      <c r="Z345" s="112"/>
      <c r="AA345" s="408"/>
      <c r="AF345" s="703"/>
      <c r="AG345" s="703"/>
      <c r="AH345" s="703"/>
      <c r="AI345" s="703"/>
      <c r="AJ345" s="703"/>
      <c r="AK345" s="703"/>
      <c r="AL345" s="703"/>
      <c r="AM345" s="703"/>
      <c r="AN345" s="703"/>
      <c r="AO345" s="703"/>
      <c r="AP345" s="703"/>
    </row>
    <row r="346" spans="1:42" ht="12.75" hidden="1">
      <c r="A346" s="136"/>
      <c r="B346" s="273"/>
      <c r="C346" s="275"/>
      <c r="D346" s="275"/>
      <c r="E346" s="275"/>
      <c r="F346" s="275"/>
      <c r="G346" s="275"/>
      <c r="H346" s="275"/>
      <c r="I346" s="275"/>
      <c r="J346" s="275"/>
      <c r="K346" s="283"/>
      <c r="L346" s="282"/>
      <c r="M346" s="282"/>
      <c r="N346" s="219"/>
      <c r="O346" s="283"/>
      <c r="P346" s="108"/>
      <c r="Q346" s="111"/>
      <c r="R346" s="111"/>
      <c r="S346" s="111"/>
      <c r="T346" s="111"/>
      <c r="U346" s="180"/>
      <c r="V346" s="112"/>
      <c r="W346" s="113"/>
      <c r="X346" s="112"/>
      <c r="Y346" s="113"/>
      <c r="Z346" s="112"/>
      <c r="AA346" s="408"/>
      <c r="AF346" s="703"/>
      <c r="AG346" s="703"/>
      <c r="AH346" s="703"/>
      <c r="AI346" s="703"/>
      <c r="AJ346" s="703"/>
      <c r="AK346" s="703"/>
      <c r="AL346" s="703"/>
      <c r="AM346" s="703"/>
      <c r="AN346" s="703"/>
      <c r="AO346" s="703"/>
      <c r="AP346" s="703"/>
    </row>
    <row r="347" spans="1:42" ht="12.75" hidden="1">
      <c r="A347" s="136"/>
      <c r="B347" s="273"/>
      <c r="C347" s="275"/>
      <c r="D347" s="275"/>
      <c r="E347" s="275"/>
      <c r="F347" s="275"/>
      <c r="G347" s="275"/>
      <c r="H347" s="275"/>
      <c r="I347" s="275"/>
      <c r="J347" s="275"/>
      <c r="K347" s="283"/>
      <c r="L347" s="282"/>
      <c r="M347" s="282"/>
      <c r="N347" s="219"/>
      <c r="O347" s="283"/>
      <c r="P347" s="108"/>
      <c r="Q347" s="111"/>
      <c r="R347" s="111"/>
      <c r="S347" s="111"/>
      <c r="T347" s="111"/>
      <c r="U347" s="180"/>
      <c r="V347" s="112"/>
      <c r="W347" s="113"/>
      <c r="X347" s="112"/>
      <c r="Y347" s="113"/>
      <c r="Z347" s="112"/>
      <c r="AA347" s="408"/>
      <c r="AF347" s="703"/>
      <c r="AG347" s="703"/>
      <c r="AH347" s="703"/>
      <c r="AI347" s="703"/>
      <c r="AJ347" s="703"/>
      <c r="AK347" s="703"/>
      <c r="AL347" s="703"/>
      <c r="AM347" s="703"/>
      <c r="AN347" s="703"/>
      <c r="AO347" s="703"/>
      <c r="AP347" s="703"/>
    </row>
    <row r="348" spans="1:42" ht="12.75" hidden="1">
      <c r="A348" s="136"/>
      <c r="B348" s="273"/>
      <c r="C348" s="275"/>
      <c r="D348" s="275"/>
      <c r="E348" s="275"/>
      <c r="F348" s="275"/>
      <c r="G348" s="275"/>
      <c r="H348" s="275"/>
      <c r="I348" s="275"/>
      <c r="J348" s="275"/>
      <c r="K348" s="283"/>
      <c r="L348" s="282"/>
      <c r="M348" s="282"/>
      <c r="N348" s="219"/>
      <c r="O348" s="283"/>
      <c r="P348" s="108"/>
      <c r="Q348" s="111"/>
      <c r="R348" s="111"/>
      <c r="S348" s="111"/>
      <c r="T348" s="111"/>
      <c r="U348" s="180"/>
      <c r="V348" s="112"/>
      <c r="W348" s="113"/>
      <c r="X348" s="112"/>
      <c r="Y348" s="113"/>
      <c r="Z348" s="112"/>
      <c r="AA348" s="408"/>
      <c r="AF348" s="703"/>
      <c r="AG348" s="703"/>
      <c r="AH348" s="703"/>
      <c r="AI348" s="703"/>
      <c r="AJ348" s="703"/>
      <c r="AK348" s="703"/>
      <c r="AL348" s="703"/>
      <c r="AM348" s="703"/>
      <c r="AN348" s="703"/>
      <c r="AO348" s="703"/>
      <c r="AP348" s="703"/>
    </row>
    <row r="349" spans="1:42" ht="12.75" hidden="1">
      <c r="A349" s="136"/>
      <c r="B349" s="273"/>
      <c r="C349" s="275"/>
      <c r="D349" s="275"/>
      <c r="E349" s="275"/>
      <c r="F349" s="275"/>
      <c r="G349" s="275"/>
      <c r="H349" s="275"/>
      <c r="I349" s="275"/>
      <c r="J349" s="275"/>
      <c r="K349" s="283"/>
      <c r="L349" s="282"/>
      <c r="M349" s="282"/>
      <c r="N349" s="219"/>
      <c r="O349" s="283"/>
      <c r="P349" s="108"/>
      <c r="Q349" s="111"/>
      <c r="R349" s="111"/>
      <c r="S349" s="111"/>
      <c r="T349" s="111"/>
      <c r="U349" s="180"/>
      <c r="V349" s="112"/>
      <c r="W349" s="113"/>
      <c r="X349" s="112"/>
      <c r="Y349" s="113"/>
      <c r="Z349" s="112"/>
      <c r="AA349" s="408"/>
      <c r="AF349" s="703"/>
      <c r="AG349" s="703"/>
      <c r="AH349" s="703"/>
      <c r="AI349" s="703"/>
      <c r="AJ349" s="703"/>
      <c r="AK349" s="703"/>
      <c r="AL349" s="703"/>
      <c r="AM349" s="703"/>
      <c r="AN349" s="703"/>
      <c r="AO349" s="703"/>
      <c r="AP349" s="703"/>
    </row>
    <row r="350" spans="1:42" ht="12.75" hidden="1">
      <c r="A350" s="136"/>
      <c r="B350" s="273"/>
      <c r="C350" s="275"/>
      <c r="D350" s="275"/>
      <c r="E350" s="275"/>
      <c r="F350" s="275"/>
      <c r="G350" s="275"/>
      <c r="H350" s="275"/>
      <c r="I350" s="275"/>
      <c r="J350" s="275"/>
      <c r="K350" s="283"/>
      <c r="L350" s="282"/>
      <c r="M350" s="282"/>
      <c r="N350" s="219"/>
      <c r="O350" s="283"/>
      <c r="P350" s="108"/>
      <c r="Q350" s="111"/>
      <c r="R350" s="111"/>
      <c r="S350" s="111"/>
      <c r="T350" s="111"/>
      <c r="U350" s="180"/>
      <c r="V350" s="112"/>
      <c r="W350" s="113"/>
      <c r="X350" s="112"/>
      <c r="Y350" s="113"/>
      <c r="Z350" s="112"/>
      <c r="AA350" s="408"/>
      <c r="AF350" s="703"/>
      <c r="AG350" s="703"/>
      <c r="AH350" s="703"/>
      <c r="AI350" s="703"/>
      <c r="AJ350" s="703"/>
      <c r="AK350" s="703"/>
      <c r="AL350" s="703"/>
      <c r="AM350" s="703"/>
      <c r="AN350" s="703"/>
      <c r="AO350" s="703"/>
      <c r="AP350" s="703"/>
    </row>
    <row r="351" spans="1:42" ht="12.75" hidden="1">
      <c r="A351" s="136"/>
      <c r="B351" s="273"/>
      <c r="C351" s="275"/>
      <c r="D351" s="275"/>
      <c r="E351" s="275"/>
      <c r="F351" s="275"/>
      <c r="G351" s="275"/>
      <c r="H351" s="275"/>
      <c r="I351" s="275"/>
      <c r="J351" s="275"/>
      <c r="K351" s="283"/>
      <c r="L351" s="282"/>
      <c r="M351" s="282"/>
      <c r="N351" s="219"/>
      <c r="O351" s="283"/>
      <c r="P351" s="108"/>
      <c r="Q351" s="111"/>
      <c r="R351" s="111"/>
      <c r="S351" s="111"/>
      <c r="T351" s="111"/>
      <c r="U351" s="180"/>
      <c r="V351" s="112"/>
      <c r="W351" s="113"/>
      <c r="X351" s="112"/>
      <c r="Y351" s="113"/>
      <c r="Z351" s="112"/>
      <c r="AA351" s="408"/>
      <c r="AF351" s="703"/>
      <c r="AG351" s="703"/>
      <c r="AH351" s="703"/>
      <c r="AI351" s="703"/>
      <c r="AJ351" s="703"/>
      <c r="AK351" s="703"/>
      <c r="AL351" s="703"/>
      <c r="AM351" s="703"/>
      <c r="AN351" s="703"/>
      <c r="AO351" s="703"/>
      <c r="AP351" s="703"/>
    </row>
    <row r="352" spans="1:42" ht="12.75" hidden="1">
      <c r="A352" s="136"/>
      <c r="B352" s="273"/>
      <c r="C352" s="275"/>
      <c r="D352" s="275"/>
      <c r="E352" s="275"/>
      <c r="F352" s="275"/>
      <c r="G352" s="275"/>
      <c r="H352" s="275"/>
      <c r="I352" s="275"/>
      <c r="J352" s="275"/>
      <c r="K352" s="283"/>
      <c r="L352" s="282"/>
      <c r="M352" s="282"/>
      <c r="N352" s="219"/>
      <c r="O352" s="283"/>
      <c r="P352" s="108"/>
      <c r="Q352" s="111"/>
      <c r="R352" s="111"/>
      <c r="S352" s="111"/>
      <c r="T352" s="111"/>
      <c r="U352" s="180"/>
      <c r="V352" s="112"/>
      <c r="W352" s="113"/>
      <c r="X352" s="112"/>
      <c r="Y352" s="113"/>
      <c r="Z352" s="112"/>
      <c r="AA352" s="408"/>
      <c r="AF352" s="703"/>
      <c r="AG352" s="703"/>
      <c r="AH352" s="703"/>
      <c r="AI352" s="703"/>
      <c r="AJ352" s="703"/>
      <c r="AK352" s="703"/>
      <c r="AL352" s="703"/>
      <c r="AM352" s="703"/>
      <c r="AN352" s="703"/>
      <c r="AO352" s="703"/>
      <c r="AP352" s="703"/>
    </row>
    <row r="353" spans="1:42" ht="12.75" hidden="1">
      <c r="A353" s="136"/>
      <c r="B353" s="273"/>
      <c r="C353" s="275"/>
      <c r="D353" s="275"/>
      <c r="E353" s="275"/>
      <c r="F353" s="275"/>
      <c r="G353" s="275"/>
      <c r="H353" s="275"/>
      <c r="I353" s="275"/>
      <c r="J353" s="275"/>
      <c r="K353" s="283"/>
      <c r="L353" s="282"/>
      <c r="M353" s="282"/>
      <c r="N353" s="219"/>
      <c r="O353" s="283"/>
      <c r="P353" s="108"/>
      <c r="Q353" s="111"/>
      <c r="R353" s="111"/>
      <c r="S353" s="111"/>
      <c r="T353" s="111"/>
      <c r="U353" s="180"/>
      <c r="V353" s="112"/>
      <c r="W353" s="113"/>
      <c r="X353" s="112"/>
      <c r="Y353" s="113"/>
      <c r="Z353" s="112"/>
      <c r="AA353" s="408"/>
      <c r="AF353" s="703"/>
      <c r="AG353" s="703"/>
      <c r="AH353" s="703"/>
      <c r="AI353" s="703"/>
      <c r="AJ353" s="703"/>
      <c r="AK353" s="703"/>
      <c r="AL353" s="703"/>
      <c r="AM353" s="703"/>
      <c r="AN353" s="703"/>
      <c r="AO353" s="703"/>
      <c r="AP353" s="703"/>
    </row>
    <row r="354" spans="1:42" ht="12.75" hidden="1">
      <c r="A354" s="136"/>
      <c r="B354" s="273"/>
      <c r="C354" s="275"/>
      <c r="D354" s="275"/>
      <c r="E354" s="275"/>
      <c r="F354" s="275"/>
      <c r="G354" s="275"/>
      <c r="H354" s="275"/>
      <c r="I354" s="275"/>
      <c r="J354" s="275"/>
      <c r="K354" s="283"/>
      <c r="L354" s="282"/>
      <c r="M354" s="282"/>
      <c r="N354" s="219"/>
      <c r="O354" s="283"/>
      <c r="P354" s="108"/>
      <c r="Q354" s="111"/>
      <c r="R354" s="111"/>
      <c r="S354" s="111"/>
      <c r="T354" s="111"/>
      <c r="U354" s="180"/>
      <c r="V354" s="112"/>
      <c r="W354" s="113"/>
      <c r="X354" s="112"/>
      <c r="Y354" s="113"/>
      <c r="Z354" s="112"/>
      <c r="AA354" s="408"/>
      <c r="AF354" s="703"/>
      <c r="AG354" s="703"/>
      <c r="AH354" s="703"/>
      <c r="AI354" s="703"/>
      <c r="AJ354" s="703"/>
      <c r="AK354" s="703"/>
      <c r="AL354" s="703"/>
      <c r="AM354" s="703"/>
      <c r="AN354" s="703"/>
      <c r="AO354" s="703"/>
      <c r="AP354" s="703"/>
    </row>
    <row r="355" spans="1:42" ht="12.75" hidden="1">
      <c r="A355" s="136"/>
      <c r="B355" s="273"/>
      <c r="C355" s="275"/>
      <c r="D355" s="275"/>
      <c r="E355" s="275"/>
      <c r="F355" s="275"/>
      <c r="G355" s="275"/>
      <c r="H355" s="275"/>
      <c r="I355" s="275"/>
      <c r="J355" s="275"/>
      <c r="K355" s="283"/>
      <c r="L355" s="282"/>
      <c r="M355" s="282"/>
      <c r="N355" s="219"/>
      <c r="O355" s="283"/>
      <c r="P355" s="108"/>
      <c r="Q355" s="111"/>
      <c r="R355" s="111"/>
      <c r="S355" s="111"/>
      <c r="T355" s="111"/>
      <c r="U355" s="180"/>
      <c r="V355" s="112"/>
      <c r="W355" s="113"/>
      <c r="X355" s="112"/>
      <c r="Y355" s="113"/>
      <c r="Z355" s="112"/>
      <c r="AA355" s="408"/>
      <c r="AF355" s="703"/>
      <c r="AG355" s="703"/>
      <c r="AH355" s="703"/>
      <c r="AI355" s="703"/>
      <c r="AJ355" s="703"/>
      <c r="AK355" s="703"/>
      <c r="AL355" s="703"/>
      <c r="AM355" s="703"/>
      <c r="AN355" s="703"/>
      <c r="AO355" s="703"/>
      <c r="AP355" s="703"/>
    </row>
    <row r="356" spans="1:42" ht="12.75" hidden="1">
      <c r="A356" s="136"/>
      <c r="B356" s="273"/>
      <c r="C356" s="275"/>
      <c r="D356" s="275"/>
      <c r="E356" s="275"/>
      <c r="F356" s="275"/>
      <c r="G356" s="275"/>
      <c r="H356" s="275"/>
      <c r="I356" s="275"/>
      <c r="J356" s="275"/>
      <c r="K356" s="283"/>
      <c r="L356" s="282"/>
      <c r="M356" s="282"/>
      <c r="N356" s="219"/>
      <c r="O356" s="283"/>
      <c r="P356" s="108"/>
      <c r="Q356" s="111"/>
      <c r="R356" s="111"/>
      <c r="S356" s="111"/>
      <c r="T356" s="111"/>
      <c r="U356" s="180"/>
      <c r="V356" s="112"/>
      <c r="W356" s="113"/>
      <c r="X356" s="112"/>
      <c r="Y356" s="113"/>
      <c r="Z356" s="112"/>
      <c r="AA356" s="408"/>
      <c r="AF356" s="703"/>
      <c r="AG356" s="703"/>
      <c r="AH356" s="703"/>
      <c r="AI356" s="703"/>
      <c r="AJ356" s="703"/>
      <c r="AK356" s="703"/>
      <c r="AL356" s="703"/>
      <c r="AM356" s="703"/>
      <c r="AN356" s="703"/>
      <c r="AO356" s="703"/>
      <c r="AP356" s="703"/>
    </row>
    <row r="357" spans="1:42" ht="12.75" hidden="1">
      <c r="A357" s="136"/>
      <c r="B357" s="273"/>
      <c r="C357" s="275"/>
      <c r="D357" s="275"/>
      <c r="E357" s="275"/>
      <c r="F357" s="275"/>
      <c r="G357" s="275"/>
      <c r="H357" s="275"/>
      <c r="I357" s="275"/>
      <c r="J357" s="275"/>
      <c r="K357" s="283"/>
      <c r="L357" s="282"/>
      <c r="M357" s="282"/>
      <c r="N357" s="219"/>
      <c r="O357" s="283"/>
      <c r="P357" s="108"/>
      <c r="Q357" s="111"/>
      <c r="R357" s="111"/>
      <c r="S357" s="111"/>
      <c r="T357" s="111"/>
      <c r="U357" s="180"/>
      <c r="V357" s="112"/>
      <c r="W357" s="113"/>
      <c r="X357" s="112"/>
      <c r="Y357" s="113"/>
      <c r="Z357" s="112"/>
      <c r="AA357" s="408"/>
      <c r="AF357" s="703"/>
      <c r="AG357" s="703"/>
      <c r="AH357" s="703"/>
      <c r="AI357" s="703"/>
      <c r="AJ357" s="703"/>
      <c r="AK357" s="703"/>
      <c r="AL357" s="703"/>
      <c r="AM357" s="703"/>
      <c r="AN357" s="703"/>
      <c r="AO357" s="703"/>
      <c r="AP357" s="703"/>
    </row>
    <row r="358" spans="1:42" ht="12.75" hidden="1">
      <c r="A358" s="136"/>
      <c r="B358" s="273"/>
      <c r="C358" s="275"/>
      <c r="D358" s="275"/>
      <c r="E358" s="275"/>
      <c r="F358" s="275"/>
      <c r="G358" s="275"/>
      <c r="H358" s="275"/>
      <c r="I358" s="275"/>
      <c r="J358" s="275"/>
      <c r="K358" s="283"/>
      <c r="L358" s="282"/>
      <c r="M358" s="282"/>
      <c r="N358" s="219"/>
      <c r="O358" s="283"/>
      <c r="P358" s="108"/>
      <c r="Q358" s="111"/>
      <c r="R358" s="111"/>
      <c r="S358" s="111"/>
      <c r="T358" s="111"/>
      <c r="U358" s="180"/>
      <c r="V358" s="112"/>
      <c r="W358" s="113"/>
      <c r="X358" s="112"/>
      <c r="Y358" s="113"/>
      <c r="Z358" s="112"/>
      <c r="AA358" s="408"/>
      <c r="AF358" s="703"/>
      <c r="AG358" s="703"/>
      <c r="AH358" s="703"/>
      <c r="AI358" s="703"/>
      <c r="AJ358" s="703"/>
      <c r="AK358" s="703"/>
      <c r="AL358" s="703"/>
      <c r="AM358" s="703"/>
      <c r="AN358" s="703"/>
      <c r="AO358" s="703"/>
      <c r="AP358" s="703"/>
    </row>
    <row r="359" spans="1:42" ht="12.75" hidden="1">
      <c r="A359" s="136"/>
      <c r="B359" s="273"/>
      <c r="C359" s="275"/>
      <c r="D359" s="275"/>
      <c r="E359" s="275"/>
      <c r="F359" s="275"/>
      <c r="G359" s="275"/>
      <c r="H359" s="275"/>
      <c r="I359" s="275"/>
      <c r="J359" s="275"/>
      <c r="K359" s="283"/>
      <c r="L359" s="282"/>
      <c r="M359" s="282"/>
      <c r="N359" s="219"/>
      <c r="O359" s="283"/>
      <c r="P359" s="108"/>
      <c r="Q359" s="111"/>
      <c r="R359" s="111"/>
      <c r="S359" s="111"/>
      <c r="T359" s="111"/>
      <c r="U359" s="180"/>
      <c r="V359" s="112"/>
      <c r="W359" s="113"/>
      <c r="X359" s="112"/>
      <c r="Y359" s="113"/>
      <c r="Z359" s="112"/>
      <c r="AA359" s="408"/>
      <c r="AF359" s="703"/>
      <c r="AG359" s="703"/>
      <c r="AH359" s="703"/>
      <c r="AI359" s="703"/>
      <c r="AJ359" s="703"/>
      <c r="AK359" s="703"/>
      <c r="AL359" s="703"/>
      <c r="AM359" s="703"/>
      <c r="AN359" s="703"/>
      <c r="AO359" s="703"/>
      <c r="AP359" s="703"/>
    </row>
    <row r="360" spans="1:42" ht="12.75" hidden="1">
      <c r="A360" s="136"/>
      <c r="B360" s="273"/>
      <c r="C360" s="275"/>
      <c r="D360" s="275"/>
      <c r="E360" s="275"/>
      <c r="F360" s="275"/>
      <c r="G360" s="275"/>
      <c r="H360" s="275"/>
      <c r="I360" s="275"/>
      <c r="J360" s="275"/>
      <c r="K360" s="283"/>
      <c r="L360" s="282"/>
      <c r="M360" s="282"/>
      <c r="N360" s="219"/>
      <c r="O360" s="283"/>
      <c r="P360" s="108"/>
      <c r="Q360" s="111"/>
      <c r="R360" s="111"/>
      <c r="S360" s="111"/>
      <c r="T360" s="111"/>
      <c r="U360" s="180"/>
      <c r="V360" s="112"/>
      <c r="W360" s="113"/>
      <c r="X360" s="112"/>
      <c r="Y360" s="113"/>
      <c r="Z360" s="112"/>
      <c r="AA360" s="408"/>
      <c r="AF360" s="703"/>
      <c r="AG360" s="703"/>
      <c r="AH360" s="703"/>
      <c r="AI360" s="703"/>
      <c r="AJ360" s="703"/>
      <c r="AK360" s="703"/>
      <c r="AL360" s="703"/>
      <c r="AM360" s="703"/>
      <c r="AN360" s="703"/>
      <c r="AO360" s="703"/>
      <c r="AP360" s="703"/>
    </row>
    <row r="361" spans="1:42" ht="12.75" hidden="1">
      <c r="A361" s="136"/>
      <c r="B361" s="273"/>
      <c r="C361" s="275"/>
      <c r="D361" s="275"/>
      <c r="E361" s="275"/>
      <c r="F361" s="275"/>
      <c r="G361" s="275"/>
      <c r="H361" s="275"/>
      <c r="I361" s="275"/>
      <c r="J361" s="275"/>
      <c r="K361" s="283"/>
      <c r="L361" s="282"/>
      <c r="M361" s="282"/>
      <c r="N361" s="219"/>
      <c r="O361" s="283"/>
      <c r="P361" s="108"/>
      <c r="Q361" s="111"/>
      <c r="R361" s="111"/>
      <c r="S361" s="111"/>
      <c r="T361" s="111"/>
      <c r="U361" s="180"/>
      <c r="V361" s="112"/>
      <c r="W361" s="113"/>
      <c r="X361" s="112"/>
      <c r="Y361" s="113"/>
      <c r="Z361" s="112"/>
      <c r="AA361" s="408"/>
      <c r="AF361" s="703"/>
      <c r="AG361" s="703"/>
      <c r="AH361" s="703"/>
      <c r="AI361" s="703"/>
      <c r="AJ361" s="703"/>
      <c r="AK361" s="703"/>
      <c r="AL361" s="703"/>
      <c r="AM361" s="703"/>
      <c r="AN361" s="703"/>
      <c r="AO361" s="703"/>
      <c r="AP361" s="703"/>
    </row>
    <row r="362" spans="1:42" ht="12.75" hidden="1">
      <c r="A362" s="136"/>
      <c r="B362" s="273"/>
      <c r="C362" s="275"/>
      <c r="D362" s="275"/>
      <c r="E362" s="275"/>
      <c r="F362" s="275"/>
      <c r="G362" s="275"/>
      <c r="H362" s="275"/>
      <c r="I362" s="275"/>
      <c r="J362" s="275"/>
      <c r="K362" s="283"/>
      <c r="L362" s="282"/>
      <c r="M362" s="282"/>
      <c r="N362" s="219"/>
      <c r="O362" s="283"/>
      <c r="P362" s="108"/>
      <c r="Q362" s="111"/>
      <c r="R362" s="111"/>
      <c r="S362" s="111"/>
      <c r="T362" s="111"/>
      <c r="U362" s="180"/>
      <c r="V362" s="112"/>
      <c r="W362" s="113"/>
      <c r="X362" s="112"/>
      <c r="Y362" s="113"/>
      <c r="Z362" s="112"/>
      <c r="AA362" s="408"/>
      <c r="AF362" s="703"/>
      <c r="AG362" s="703"/>
      <c r="AH362" s="703"/>
      <c r="AI362" s="703"/>
      <c r="AJ362" s="703"/>
      <c r="AK362" s="703"/>
      <c r="AL362" s="703"/>
      <c r="AM362" s="703"/>
      <c r="AN362" s="703"/>
      <c r="AO362" s="703"/>
      <c r="AP362" s="703"/>
    </row>
    <row r="363" spans="1:42" ht="12.75" hidden="1">
      <c r="A363" s="136"/>
      <c r="B363" s="273"/>
      <c r="C363" s="275"/>
      <c r="D363" s="275"/>
      <c r="E363" s="275"/>
      <c r="F363" s="275"/>
      <c r="G363" s="275"/>
      <c r="H363" s="275"/>
      <c r="I363" s="275"/>
      <c r="J363" s="275"/>
      <c r="K363" s="283"/>
      <c r="L363" s="282"/>
      <c r="M363" s="282"/>
      <c r="N363" s="219"/>
      <c r="O363" s="283"/>
      <c r="P363" s="108"/>
      <c r="Q363" s="111"/>
      <c r="R363" s="111"/>
      <c r="S363" s="111"/>
      <c r="T363" s="111"/>
      <c r="U363" s="180"/>
      <c r="V363" s="112"/>
      <c r="W363" s="113"/>
      <c r="X363" s="112"/>
      <c r="Y363" s="113"/>
      <c r="Z363" s="112"/>
      <c r="AA363" s="408"/>
      <c r="AF363" s="703"/>
      <c r="AG363" s="703"/>
      <c r="AH363" s="703"/>
      <c r="AI363" s="703"/>
      <c r="AJ363" s="703"/>
      <c r="AK363" s="703"/>
      <c r="AL363" s="703"/>
      <c r="AM363" s="703"/>
      <c r="AN363" s="703"/>
      <c r="AO363" s="703"/>
      <c r="AP363" s="703"/>
    </row>
    <row r="364" spans="1:42" ht="12.75" hidden="1">
      <c r="A364" s="136"/>
      <c r="B364" s="273"/>
      <c r="C364" s="275"/>
      <c r="D364" s="275"/>
      <c r="E364" s="275"/>
      <c r="F364" s="275"/>
      <c r="G364" s="275"/>
      <c r="H364" s="275"/>
      <c r="I364" s="275"/>
      <c r="J364" s="275"/>
      <c r="K364" s="283"/>
      <c r="L364" s="282"/>
      <c r="M364" s="282"/>
      <c r="N364" s="219"/>
      <c r="O364" s="283"/>
      <c r="P364" s="108"/>
      <c r="Q364" s="111"/>
      <c r="R364" s="111"/>
      <c r="S364" s="111"/>
      <c r="T364" s="111"/>
      <c r="U364" s="180"/>
      <c r="V364" s="112"/>
      <c r="W364" s="113"/>
      <c r="X364" s="112"/>
      <c r="Y364" s="113"/>
      <c r="Z364" s="112"/>
      <c r="AA364" s="408"/>
      <c r="AF364" s="703"/>
      <c r="AG364" s="703"/>
      <c r="AH364" s="703"/>
      <c r="AI364" s="703"/>
      <c r="AJ364" s="703"/>
      <c r="AK364" s="703"/>
      <c r="AL364" s="703"/>
      <c r="AM364" s="703"/>
      <c r="AN364" s="703"/>
      <c r="AO364" s="703"/>
      <c r="AP364" s="703"/>
    </row>
    <row r="365" spans="1:42" ht="12.75" hidden="1">
      <c r="A365" s="136"/>
      <c r="B365" s="273"/>
      <c r="C365" s="275"/>
      <c r="D365" s="275"/>
      <c r="E365" s="275"/>
      <c r="F365" s="275"/>
      <c r="G365" s="275"/>
      <c r="H365" s="275"/>
      <c r="I365" s="275"/>
      <c r="J365" s="275"/>
      <c r="K365" s="283"/>
      <c r="L365" s="282"/>
      <c r="M365" s="282"/>
      <c r="N365" s="219"/>
      <c r="O365" s="283"/>
      <c r="P365" s="108"/>
      <c r="Q365" s="111"/>
      <c r="R365" s="111"/>
      <c r="S365" s="111"/>
      <c r="T365" s="111"/>
      <c r="U365" s="180"/>
      <c r="V365" s="112"/>
      <c r="W365" s="113"/>
      <c r="X365" s="112"/>
      <c r="Y365" s="113"/>
      <c r="Z365" s="112"/>
      <c r="AA365" s="408"/>
      <c r="AF365" s="703"/>
      <c r="AG365" s="703"/>
      <c r="AH365" s="703"/>
      <c r="AI365" s="703"/>
      <c r="AJ365" s="703"/>
      <c r="AK365" s="703"/>
      <c r="AL365" s="703"/>
      <c r="AM365" s="703"/>
      <c r="AN365" s="703"/>
      <c r="AO365" s="703"/>
      <c r="AP365" s="703"/>
    </row>
    <row r="366" spans="1:42" ht="12.75" hidden="1">
      <c r="A366" s="136"/>
      <c r="B366" s="273"/>
      <c r="C366" s="275"/>
      <c r="D366" s="275"/>
      <c r="E366" s="275"/>
      <c r="F366" s="275"/>
      <c r="G366" s="275"/>
      <c r="H366" s="275"/>
      <c r="I366" s="275"/>
      <c r="J366" s="275"/>
      <c r="K366" s="283"/>
      <c r="L366" s="282"/>
      <c r="M366" s="282"/>
      <c r="N366" s="219"/>
      <c r="O366" s="283"/>
      <c r="P366" s="108"/>
      <c r="Q366" s="111"/>
      <c r="R366" s="111"/>
      <c r="S366" s="111"/>
      <c r="T366" s="111"/>
      <c r="U366" s="180"/>
      <c r="V366" s="112"/>
      <c r="W366" s="113"/>
      <c r="X366" s="112"/>
      <c r="Y366" s="113"/>
      <c r="Z366" s="112"/>
      <c r="AA366" s="408"/>
      <c r="AF366" s="703"/>
      <c r="AG366" s="703"/>
      <c r="AH366" s="703"/>
      <c r="AI366" s="703"/>
      <c r="AJ366" s="703"/>
      <c r="AK366" s="703"/>
      <c r="AL366" s="703"/>
      <c r="AM366" s="703"/>
      <c r="AN366" s="703"/>
      <c r="AO366" s="703"/>
      <c r="AP366" s="703"/>
    </row>
    <row r="367" spans="1:42" ht="12.75" hidden="1">
      <c r="A367" s="136"/>
      <c r="B367" s="273"/>
      <c r="C367" s="275"/>
      <c r="D367" s="275"/>
      <c r="E367" s="275"/>
      <c r="F367" s="275"/>
      <c r="G367" s="275"/>
      <c r="H367" s="275"/>
      <c r="I367" s="275"/>
      <c r="J367" s="275"/>
      <c r="K367" s="283"/>
      <c r="L367" s="282"/>
      <c r="M367" s="282"/>
      <c r="N367" s="219"/>
      <c r="O367" s="283"/>
      <c r="P367" s="108"/>
      <c r="Q367" s="111"/>
      <c r="R367" s="111"/>
      <c r="S367" s="111"/>
      <c r="T367" s="111"/>
      <c r="U367" s="180"/>
      <c r="V367" s="112"/>
      <c r="W367" s="113"/>
      <c r="X367" s="112"/>
      <c r="Y367" s="113"/>
      <c r="Z367" s="112"/>
      <c r="AA367" s="408"/>
      <c r="AF367" s="703"/>
      <c r="AG367" s="703"/>
      <c r="AH367" s="703"/>
      <c r="AI367" s="703"/>
      <c r="AJ367" s="703"/>
      <c r="AK367" s="703"/>
      <c r="AL367" s="703"/>
      <c r="AM367" s="703"/>
      <c r="AN367" s="703"/>
      <c r="AO367" s="703"/>
      <c r="AP367" s="703"/>
    </row>
    <row r="368" spans="1:42" ht="12.75" hidden="1">
      <c r="A368" s="136"/>
      <c r="B368" s="273"/>
      <c r="C368" s="275"/>
      <c r="D368" s="275"/>
      <c r="E368" s="275"/>
      <c r="F368" s="275"/>
      <c r="G368" s="275"/>
      <c r="H368" s="275"/>
      <c r="I368" s="275"/>
      <c r="J368" s="275"/>
      <c r="K368" s="283"/>
      <c r="L368" s="282"/>
      <c r="M368" s="282"/>
      <c r="N368" s="219"/>
      <c r="O368" s="283"/>
      <c r="P368" s="108"/>
      <c r="Q368" s="111"/>
      <c r="R368" s="111"/>
      <c r="S368" s="111"/>
      <c r="T368" s="111"/>
      <c r="U368" s="180"/>
      <c r="V368" s="112"/>
      <c r="W368" s="113"/>
      <c r="X368" s="112"/>
      <c r="Y368" s="113"/>
      <c r="Z368" s="112"/>
      <c r="AA368" s="408"/>
      <c r="AF368" s="703"/>
      <c r="AG368" s="703"/>
      <c r="AH368" s="703"/>
      <c r="AI368" s="703"/>
      <c r="AJ368" s="703"/>
      <c r="AK368" s="703"/>
      <c r="AL368" s="703"/>
      <c r="AM368" s="703"/>
      <c r="AN368" s="703"/>
      <c r="AO368" s="703"/>
      <c r="AP368" s="703"/>
    </row>
    <row r="369" spans="1:42" ht="12.75" hidden="1">
      <c r="A369" s="136"/>
      <c r="B369" s="273"/>
      <c r="C369" s="275"/>
      <c r="D369" s="275"/>
      <c r="E369" s="275"/>
      <c r="F369" s="275"/>
      <c r="G369" s="275"/>
      <c r="H369" s="275"/>
      <c r="I369" s="275"/>
      <c r="J369" s="275"/>
      <c r="K369" s="283"/>
      <c r="L369" s="282"/>
      <c r="M369" s="282"/>
      <c r="N369" s="219"/>
      <c r="O369" s="283"/>
      <c r="P369" s="108"/>
      <c r="Q369" s="111"/>
      <c r="R369" s="111"/>
      <c r="S369" s="111"/>
      <c r="T369" s="111"/>
      <c r="U369" s="180"/>
      <c r="V369" s="112"/>
      <c r="W369" s="113"/>
      <c r="X369" s="112"/>
      <c r="Y369" s="113"/>
      <c r="Z369" s="112"/>
      <c r="AA369" s="408"/>
      <c r="AF369" s="703"/>
      <c r="AG369" s="703"/>
      <c r="AH369" s="703"/>
      <c r="AI369" s="703"/>
      <c r="AJ369" s="703"/>
      <c r="AK369" s="703"/>
      <c r="AL369" s="703"/>
      <c r="AM369" s="703"/>
      <c r="AN369" s="703"/>
      <c r="AO369" s="703"/>
      <c r="AP369" s="703"/>
    </row>
    <row r="370" spans="1:42" ht="12.75" hidden="1">
      <c r="A370" s="136"/>
      <c r="B370" s="273"/>
      <c r="C370" s="275"/>
      <c r="D370" s="275"/>
      <c r="E370" s="275"/>
      <c r="F370" s="275"/>
      <c r="G370" s="275"/>
      <c r="H370" s="275"/>
      <c r="I370" s="275"/>
      <c r="J370" s="275"/>
      <c r="K370" s="283"/>
      <c r="L370" s="282"/>
      <c r="M370" s="282"/>
      <c r="N370" s="219"/>
      <c r="O370" s="283"/>
      <c r="P370" s="108"/>
      <c r="Q370" s="111"/>
      <c r="R370" s="111"/>
      <c r="S370" s="111"/>
      <c r="T370" s="111"/>
      <c r="U370" s="180"/>
      <c r="V370" s="112"/>
      <c r="W370" s="113"/>
      <c r="X370" s="112"/>
      <c r="Y370" s="113"/>
      <c r="Z370" s="112"/>
      <c r="AA370" s="408"/>
      <c r="AF370" s="703"/>
      <c r="AG370" s="703"/>
      <c r="AH370" s="703"/>
      <c r="AI370" s="703"/>
      <c r="AJ370" s="703"/>
      <c r="AK370" s="703"/>
      <c r="AL370" s="703"/>
      <c r="AM370" s="703"/>
      <c r="AN370" s="703"/>
      <c r="AO370" s="703"/>
      <c r="AP370" s="703"/>
    </row>
    <row r="371" spans="1:42" ht="12.75" hidden="1">
      <c r="A371" s="136"/>
      <c r="B371" s="273"/>
      <c r="C371" s="275"/>
      <c r="D371" s="275"/>
      <c r="E371" s="275"/>
      <c r="F371" s="275"/>
      <c r="G371" s="275"/>
      <c r="H371" s="275"/>
      <c r="I371" s="275"/>
      <c r="J371" s="275"/>
      <c r="K371" s="283"/>
      <c r="L371" s="282"/>
      <c r="M371" s="282"/>
      <c r="N371" s="219"/>
      <c r="O371" s="283"/>
      <c r="P371" s="108"/>
      <c r="Q371" s="111"/>
      <c r="R371" s="111"/>
      <c r="S371" s="111"/>
      <c r="T371" s="111"/>
      <c r="U371" s="180"/>
      <c r="V371" s="112"/>
      <c r="W371" s="113"/>
      <c r="X371" s="112"/>
      <c r="Y371" s="113"/>
      <c r="Z371" s="112"/>
      <c r="AA371" s="408"/>
      <c r="AF371" s="703"/>
      <c r="AG371" s="703"/>
      <c r="AH371" s="703"/>
      <c r="AI371" s="703"/>
      <c r="AJ371" s="703"/>
      <c r="AK371" s="703"/>
      <c r="AL371" s="703"/>
      <c r="AM371" s="703"/>
      <c r="AN371" s="703"/>
      <c r="AO371" s="703"/>
      <c r="AP371" s="703"/>
    </row>
    <row r="372" spans="1:42" ht="12.75" hidden="1">
      <c r="A372" s="136"/>
      <c r="B372" s="273"/>
      <c r="C372" s="275"/>
      <c r="D372" s="275"/>
      <c r="E372" s="275"/>
      <c r="F372" s="275"/>
      <c r="G372" s="275"/>
      <c r="H372" s="275"/>
      <c r="I372" s="275"/>
      <c r="J372" s="275"/>
      <c r="K372" s="283"/>
      <c r="L372" s="282"/>
      <c r="M372" s="282"/>
      <c r="N372" s="219"/>
      <c r="O372" s="283"/>
      <c r="P372" s="108"/>
      <c r="Q372" s="111"/>
      <c r="R372" s="111"/>
      <c r="S372" s="111"/>
      <c r="T372" s="111"/>
      <c r="U372" s="180"/>
      <c r="V372" s="112"/>
      <c r="W372" s="113"/>
      <c r="X372" s="112"/>
      <c r="Y372" s="113"/>
      <c r="Z372" s="112"/>
      <c r="AA372" s="408"/>
      <c r="AF372" s="703"/>
      <c r="AG372" s="703"/>
      <c r="AH372" s="703"/>
      <c r="AI372" s="703"/>
      <c r="AJ372" s="703"/>
      <c r="AK372" s="703"/>
      <c r="AL372" s="703"/>
      <c r="AM372" s="703"/>
      <c r="AN372" s="703"/>
      <c r="AO372" s="703"/>
      <c r="AP372" s="703"/>
    </row>
    <row r="373" spans="1:42" ht="12.75" hidden="1">
      <c r="A373" s="136"/>
      <c r="B373" s="273"/>
      <c r="C373" s="275"/>
      <c r="D373" s="275"/>
      <c r="E373" s="275"/>
      <c r="F373" s="275"/>
      <c r="G373" s="275"/>
      <c r="H373" s="275"/>
      <c r="I373" s="275"/>
      <c r="J373" s="275"/>
      <c r="K373" s="283"/>
      <c r="L373" s="282"/>
      <c r="M373" s="282"/>
      <c r="N373" s="219"/>
      <c r="O373" s="283"/>
      <c r="P373" s="108"/>
      <c r="Q373" s="111"/>
      <c r="R373" s="111"/>
      <c r="S373" s="111"/>
      <c r="T373" s="111"/>
      <c r="U373" s="180"/>
      <c r="V373" s="112"/>
      <c r="W373" s="113"/>
      <c r="X373" s="112"/>
      <c r="Y373" s="113"/>
      <c r="Z373" s="112"/>
      <c r="AA373" s="408"/>
      <c r="AF373" s="703"/>
      <c r="AG373" s="703"/>
      <c r="AH373" s="703"/>
      <c r="AI373" s="703"/>
      <c r="AJ373" s="703"/>
      <c r="AK373" s="703"/>
      <c r="AL373" s="703"/>
      <c r="AM373" s="703"/>
      <c r="AN373" s="703"/>
      <c r="AO373" s="703"/>
      <c r="AP373" s="703"/>
    </row>
    <row r="374" spans="1:42" ht="12.75" hidden="1">
      <c r="A374" s="136"/>
      <c r="B374" s="273"/>
      <c r="C374" s="275"/>
      <c r="D374" s="275"/>
      <c r="E374" s="275"/>
      <c r="F374" s="275"/>
      <c r="G374" s="275"/>
      <c r="H374" s="275"/>
      <c r="I374" s="275"/>
      <c r="J374" s="275"/>
      <c r="K374" s="283"/>
      <c r="L374" s="282"/>
      <c r="M374" s="282"/>
      <c r="N374" s="219"/>
      <c r="O374" s="283"/>
      <c r="P374" s="108"/>
      <c r="Q374" s="111"/>
      <c r="R374" s="111"/>
      <c r="S374" s="111"/>
      <c r="T374" s="111"/>
      <c r="U374" s="180"/>
      <c r="V374" s="112"/>
      <c r="W374" s="113"/>
      <c r="X374" s="112"/>
      <c r="Y374" s="113"/>
      <c r="Z374" s="112"/>
      <c r="AA374" s="408"/>
      <c r="AF374" s="703"/>
      <c r="AG374" s="703"/>
      <c r="AH374" s="703"/>
      <c r="AI374" s="703"/>
      <c r="AJ374" s="703"/>
      <c r="AK374" s="703"/>
      <c r="AL374" s="703"/>
      <c r="AM374" s="703"/>
      <c r="AN374" s="703"/>
      <c r="AO374" s="703"/>
      <c r="AP374" s="703"/>
    </row>
    <row r="375" spans="1:42" ht="12.75" hidden="1">
      <c r="A375" s="136"/>
      <c r="B375" s="273"/>
      <c r="C375" s="275"/>
      <c r="D375" s="275"/>
      <c r="E375" s="275"/>
      <c r="F375" s="275"/>
      <c r="G375" s="275"/>
      <c r="H375" s="275"/>
      <c r="I375" s="275"/>
      <c r="J375" s="275"/>
      <c r="K375" s="283"/>
      <c r="L375" s="282"/>
      <c r="M375" s="282"/>
      <c r="N375" s="219"/>
      <c r="O375" s="283"/>
      <c r="P375" s="108"/>
      <c r="Q375" s="111"/>
      <c r="R375" s="111"/>
      <c r="S375" s="111"/>
      <c r="T375" s="111"/>
      <c r="U375" s="180"/>
      <c r="V375" s="112"/>
      <c r="W375" s="113"/>
      <c r="X375" s="112"/>
      <c r="Y375" s="113"/>
      <c r="Z375" s="112"/>
      <c r="AA375" s="408"/>
      <c r="AF375" s="703"/>
      <c r="AG375" s="703"/>
      <c r="AH375" s="703"/>
      <c r="AI375" s="703"/>
      <c r="AJ375" s="703"/>
      <c r="AK375" s="703"/>
      <c r="AL375" s="703"/>
      <c r="AM375" s="703"/>
      <c r="AN375" s="703"/>
      <c r="AO375" s="703"/>
      <c r="AP375" s="703"/>
    </row>
    <row r="376" spans="1:42" ht="12.75" hidden="1">
      <c r="A376" s="136"/>
      <c r="B376" s="273"/>
      <c r="C376" s="275"/>
      <c r="D376" s="275"/>
      <c r="E376" s="275"/>
      <c r="F376" s="275"/>
      <c r="G376" s="275"/>
      <c r="H376" s="275"/>
      <c r="I376" s="275"/>
      <c r="J376" s="275"/>
      <c r="K376" s="283"/>
      <c r="L376" s="282"/>
      <c r="M376" s="282"/>
      <c r="N376" s="219"/>
      <c r="O376" s="283"/>
      <c r="P376" s="108"/>
      <c r="Q376" s="111"/>
      <c r="R376" s="111"/>
      <c r="S376" s="111"/>
      <c r="T376" s="111"/>
      <c r="U376" s="180"/>
      <c r="V376" s="112"/>
      <c r="W376" s="113"/>
      <c r="X376" s="112"/>
      <c r="Y376" s="113"/>
      <c r="Z376" s="112"/>
      <c r="AA376" s="408"/>
      <c r="AF376" s="703"/>
      <c r="AG376" s="703"/>
      <c r="AH376" s="703"/>
      <c r="AI376" s="703"/>
      <c r="AJ376" s="703"/>
      <c r="AK376" s="703"/>
      <c r="AL376" s="703"/>
      <c r="AM376" s="703"/>
      <c r="AN376" s="703"/>
      <c r="AO376" s="703"/>
      <c r="AP376" s="703"/>
    </row>
    <row r="377" spans="1:42" ht="12.75" hidden="1">
      <c r="A377" s="136"/>
      <c r="B377" s="273"/>
      <c r="C377" s="275"/>
      <c r="D377" s="275"/>
      <c r="E377" s="275"/>
      <c r="F377" s="275"/>
      <c r="G377" s="275"/>
      <c r="H377" s="275"/>
      <c r="I377" s="275"/>
      <c r="J377" s="275"/>
      <c r="K377" s="283"/>
      <c r="L377" s="282"/>
      <c r="M377" s="282"/>
      <c r="N377" s="219"/>
      <c r="O377" s="283"/>
      <c r="P377" s="108"/>
      <c r="Q377" s="111"/>
      <c r="R377" s="111"/>
      <c r="S377" s="111"/>
      <c r="T377" s="111"/>
      <c r="U377" s="180"/>
      <c r="V377" s="112"/>
      <c r="W377" s="113"/>
      <c r="X377" s="112"/>
      <c r="Y377" s="113"/>
      <c r="Z377" s="112"/>
      <c r="AA377" s="408"/>
      <c r="AF377" s="703"/>
      <c r="AG377" s="703"/>
      <c r="AH377" s="703"/>
      <c r="AI377" s="703"/>
      <c r="AJ377" s="703"/>
      <c r="AK377" s="703"/>
      <c r="AL377" s="703"/>
      <c r="AM377" s="703"/>
      <c r="AN377" s="703"/>
      <c r="AO377" s="703"/>
      <c r="AP377" s="703"/>
    </row>
    <row r="378" spans="1:42" ht="12.75" hidden="1">
      <c r="A378" s="136"/>
      <c r="B378" s="273"/>
      <c r="C378" s="275"/>
      <c r="D378" s="275"/>
      <c r="E378" s="275"/>
      <c r="F378" s="275"/>
      <c r="G378" s="275"/>
      <c r="H378" s="275"/>
      <c r="I378" s="275"/>
      <c r="J378" s="275"/>
      <c r="K378" s="283"/>
      <c r="L378" s="282"/>
      <c r="M378" s="282"/>
      <c r="N378" s="219"/>
      <c r="O378" s="283"/>
      <c r="P378" s="108"/>
      <c r="Q378" s="111"/>
      <c r="R378" s="111"/>
      <c r="S378" s="111"/>
      <c r="T378" s="111"/>
      <c r="U378" s="180"/>
      <c r="V378" s="112"/>
      <c r="W378" s="113"/>
      <c r="X378" s="112"/>
      <c r="Y378" s="113"/>
      <c r="Z378" s="112"/>
      <c r="AA378" s="408"/>
      <c r="AF378" s="703"/>
      <c r="AG378" s="703"/>
      <c r="AH378" s="703"/>
      <c r="AI378" s="703"/>
      <c r="AJ378" s="703"/>
      <c r="AK378" s="703"/>
      <c r="AL378" s="703"/>
      <c r="AM378" s="703"/>
      <c r="AN378" s="703"/>
      <c r="AO378" s="703"/>
      <c r="AP378" s="703"/>
    </row>
    <row r="379" spans="1:42" ht="12.75" hidden="1">
      <c r="A379" s="136"/>
      <c r="B379" s="273"/>
      <c r="C379" s="275"/>
      <c r="D379" s="275"/>
      <c r="E379" s="275"/>
      <c r="F379" s="275"/>
      <c r="G379" s="275"/>
      <c r="H379" s="275"/>
      <c r="I379" s="275"/>
      <c r="J379" s="275"/>
      <c r="K379" s="283"/>
      <c r="L379" s="282"/>
      <c r="M379" s="282"/>
      <c r="N379" s="219"/>
      <c r="O379" s="283"/>
      <c r="P379" s="108"/>
      <c r="Q379" s="111"/>
      <c r="R379" s="111"/>
      <c r="S379" s="111"/>
      <c r="T379" s="111"/>
      <c r="U379" s="180"/>
      <c r="V379" s="112"/>
      <c r="W379" s="113"/>
      <c r="X379" s="112"/>
      <c r="Y379" s="113"/>
      <c r="Z379" s="112"/>
      <c r="AA379" s="408"/>
      <c r="AF379" s="703"/>
      <c r="AG379" s="703"/>
      <c r="AH379" s="703"/>
      <c r="AI379" s="703"/>
      <c r="AJ379" s="703"/>
      <c r="AK379" s="703"/>
      <c r="AL379" s="703"/>
      <c r="AM379" s="703"/>
      <c r="AN379" s="703"/>
      <c r="AO379" s="703"/>
      <c r="AP379" s="703"/>
    </row>
    <row r="380" spans="1:42" ht="12.75" hidden="1">
      <c r="A380" s="136"/>
      <c r="B380" s="273"/>
      <c r="C380" s="275"/>
      <c r="D380" s="275"/>
      <c r="E380" s="275"/>
      <c r="F380" s="275"/>
      <c r="G380" s="275"/>
      <c r="H380" s="275"/>
      <c r="I380" s="275"/>
      <c r="J380" s="275"/>
      <c r="K380" s="283"/>
      <c r="L380" s="282"/>
      <c r="M380" s="282"/>
      <c r="N380" s="219"/>
      <c r="O380" s="283"/>
      <c r="P380" s="108"/>
      <c r="Q380" s="111"/>
      <c r="R380" s="111"/>
      <c r="S380" s="111"/>
      <c r="T380" s="111"/>
      <c r="U380" s="180"/>
      <c r="V380" s="112"/>
      <c r="W380" s="113"/>
      <c r="X380" s="112"/>
      <c r="Y380" s="113"/>
      <c r="Z380" s="112"/>
      <c r="AA380" s="408"/>
      <c r="AF380" s="703"/>
      <c r="AG380" s="703"/>
      <c r="AH380" s="703"/>
      <c r="AI380" s="703"/>
      <c r="AJ380" s="703"/>
      <c r="AK380" s="703"/>
      <c r="AL380" s="703"/>
      <c r="AM380" s="703"/>
      <c r="AN380" s="703"/>
      <c r="AO380" s="703"/>
      <c r="AP380" s="703"/>
    </row>
    <row r="381" spans="1:42" ht="12.75" hidden="1">
      <c r="A381" s="136"/>
      <c r="B381" s="273"/>
      <c r="C381" s="275"/>
      <c r="D381" s="275"/>
      <c r="E381" s="275"/>
      <c r="F381" s="275"/>
      <c r="G381" s="275"/>
      <c r="H381" s="275"/>
      <c r="I381" s="275"/>
      <c r="J381" s="275"/>
      <c r="K381" s="283"/>
      <c r="L381" s="282"/>
      <c r="M381" s="282"/>
      <c r="N381" s="219"/>
      <c r="O381" s="283"/>
      <c r="P381" s="108"/>
      <c r="Q381" s="111"/>
      <c r="R381" s="111"/>
      <c r="S381" s="111"/>
      <c r="T381" s="111"/>
      <c r="U381" s="180"/>
      <c r="V381" s="112"/>
      <c r="W381" s="113"/>
      <c r="X381" s="112"/>
      <c r="Y381" s="113"/>
      <c r="Z381" s="112"/>
      <c r="AA381" s="408"/>
      <c r="AF381" s="703"/>
      <c r="AG381" s="703"/>
      <c r="AH381" s="703"/>
      <c r="AI381" s="703"/>
      <c r="AJ381" s="703"/>
      <c r="AK381" s="703"/>
      <c r="AL381" s="703"/>
      <c r="AM381" s="703"/>
      <c r="AN381" s="703"/>
      <c r="AO381" s="703"/>
      <c r="AP381" s="703"/>
    </row>
    <row r="382" spans="1:42" ht="12.75" hidden="1">
      <c r="A382" s="136"/>
      <c r="B382" s="273"/>
      <c r="C382" s="275"/>
      <c r="D382" s="275"/>
      <c r="E382" s="275"/>
      <c r="F382" s="275"/>
      <c r="G382" s="275"/>
      <c r="H382" s="275"/>
      <c r="I382" s="275"/>
      <c r="J382" s="275"/>
      <c r="K382" s="283"/>
      <c r="L382" s="282"/>
      <c r="M382" s="282"/>
      <c r="N382" s="219"/>
      <c r="O382" s="283"/>
      <c r="P382" s="108"/>
      <c r="Q382" s="111"/>
      <c r="R382" s="111"/>
      <c r="S382" s="111"/>
      <c r="T382" s="111"/>
      <c r="U382" s="180"/>
      <c r="V382" s="112"/>
      <c r="W382" s="113"/>
      <c r="X382" s="112"/>
      <c r="Y382" s="113"/>
      <c r="Z382" s="112"/>
      <c r="AA382" s="408"/>
      <c r="AF382" s="703"/>
      <c r="AG382" s="703"/>
      <c r="AH382" s="703"/>
      <c r="AI382" s="703"/>
      <c r="AJ382" s="703"/>
      <c r="AK382" s="703"/>
      <c r="AL382" s="703"/>
      <c r="AM382" s="703"/>
      <c r="AN382" s="703"/>
      <c r="AO382" s="703"/>
      <c r="AP382" s="703"/>
    </row>
    <row r="383" spans="1:42" ht="12.75" hidden="1">
      <c r="A383" s="136"/>
      <c r="B383" s="273"/>
      <c r="C383" s="275"/>
      <c r="D383" s="275"/>
      <c r="E383" s="275"/>
      <c r="F383" s="275"/>
      <c r="G383" s="275"/>
      <c r="H383" s="275"/>
      <c r="I383" s="275"/>
      <c r="J383" s="275"/>
      <c r="K383" s="283"/>
      <c r="L383" s="282"/>
      <c r="M383" s="282"/>
      <c r="N383" s="219"/>
      <c r="O383" s="283"/>
      <c r="P383" s="108"/>
      <c r="Q383" s="111"/>
      <c r="R383" s="111"/>
      <c r="S383" s="111"/>
      <c r="T383" s="111"/>
      <c r="U383" s="180"/>
      <c r="V383" s="112"/>
      <c r="W383" s="113"/>
      <c r="X383" s="112"/>
      <c r="Y383" s="113"/>
      <c r="Z383" s="112"/>
      <c r="AA383" s="408"/>
      <c r="AF383" s="703"/>
      <c r="AG383" s="703"/>
      <c r="AH383" s="703"/>
      <c r="AI383" s="703"/>
      <c r="AJ383" s="703"/>
      <c r="AK383" s="703"/>
      <c r="AL383" s="703"/>
      <c r="AM383" s="703"/>
      <c r="AN383" s="703"/>
      <c r="AO383" s="703"/>
      <c r="AP383" s="703"/>
    </row>
    <row r="384" spans="1:42" ht="12.75" hidden="1">
      <c r="A384" s="136"/>
      <c r="B384" s="273"/>
      <c r="C384" s="275"/>
      <c r="D384" s="275"/>
      <c r="E384" s="275"/>
      <c r="F384" s="275"/>
      <c r="G384" s="275"/>
      <c r="H384" s="275"/>
      <c r="I384" s="275"/>
      <c r="J384" s="275"/>
      <c r="K384" s="283"/>
      <c r="L384" s="282"/>
      <c r="M384" s="282"/>
      <c r="N384" s="219"/>
      <c r="O384" s="283"/>
      <c r="P384" s="108"/>
      <c r="Q384" s="111"/>
      <c r="R384" s="111"/>
      <c r="S384" s="111"/>
      <c r="T384" s="111"/>
      <c r="U384" s="180"/>
      <c r="V384" s="112"/>
      <c r="W384" s="113"/>
      <c r="X384" s="112"/>
      <c r="Y384" s="113"/>
      <c r="Z384" s="112"/>
      <c r="AA384" s="408"/>
      <c r="AF384" s="703"/>
      <c r="AG384" s="703"/>
      <c r="AH384" s="703"/>
      <c r="AI384" s="703"/>
      <c r="AJ384" s="703"/>
      <c r="AK384" s="703"/>
      <c r="AL384" s="703"/>
      <c r="AM384" s="703"/>
      <c r="AN384" s="703"/>
      <c r="AO384" s="703"/>
      <c r="AP384" s="703"/>
    </row>
    <row r="385" spans="1:42" ht="12.75" hidden="1">
      <c r="A385" s="136"/>
      <c r="B385" s="273"/>
      <c r="C385" s="275"/>
      <c r="D385" s="275"/>
      <c r="E385" s="275"/>
      <c r="F385" s="275"/>
      <c r="G385" s="275"/>
      <c r="H385" s="275"/>
      <c r="I385" s="275"/>
      <c r="J385" s="275"/>
      <c r="K385" s="283"/>
      <c r="L385" s="282"/>
      <c r="M385" s="282"/>
      <c r="N385" s="219"/>
      <c r="O385" s="283"/>
      <c r="P385" s="108"/>
      <c r="Q385" s="111"/>
      <c r="R385" s="111"/>
      <c r="S385" s="111"/>
      <c r="T385" s="111"/>
      <c r="U385" s="180"/>
      <c r="V385" s="112"/>
      <c r="W385" s="113"/>
      <c r="X385" s="112"/>
      <c r="Y385" s="113"/>
      <c r="Z385" s="112"/>
      <c r="AA385" s="408"/>
      <c r="AF385" s="703"/>
      <c r="AG385" s="703"/>
      <c r="AH385" s="703"/>
      <c r="AI385" s="703"/>
      <c r="AJ385" s="703"/>
      <c r="AK385" s="703"/>
      <c r="AL385" s="703"/>
      <c r="AM385" s="703"/>
      <c r="AN385" s="703"/>
      <c r="AO385" s="703"/>
      <c r="AP385" s="703"/>
    </row>
    <row r="386" spans="1:42" ht="12.75" hidden="1">
      <c r="A386" s="136"/>
      <c r="B386" s="273"/>
      <c r="C386" s="275"/>
      <c r="D386" s="275"/>
      <c r="E386" s="275"/>
      <c r="F386" s="275"/>
      <c r="G386" s="275"/>
      <c r="H386" s="275"/>
      <c r="I386" s="275"/>
      <c r="J386" s="275"/>
      <c r="K386" s="283"/>
      <c r="L386" s="282"/>
      <c r="M386" s="282"/>
      <c r="N386" s="219"/>
      <c r="O386" s="283"/>
      <c r="P386" s="108"/>
      <c r="Q386" s="111"/>
      <c r="R386" s="111"/>
      <c r="S386" s="111"/>
      <c r="T386" s="111"/>
      <c r="U386" s="180"/>
      <c r="V386" s="112"/>
      <c r="W386" s="113"/>
      <c r="X386" s="112"/>
      <c r="Y386" s="113"/>
      <c r="Z386" s="112"/>
      <c r="AA386" s="408"/>
      <c r="AF386" s="703"/>
      <c r="AG386" s="703"/>
      <c r="AH386" s="703"/>
      <c r="AI386" s="703"/>
      <c r="AJ386" s="703"/>
      <c r="AK386" s="703"/>
      <c r="AL386" s="703"/>
      <c r="AM386" s="703"/>
      <c r="AN386" s="703"/>
      <c r="AO386" s="703"/>
      <c r="AP386" s="703"/>
    </row>
    <row r="387" spans="1:42" ht="12.75" hidden="1">
      <c r="A387" s="136"/>
      <c r="B387" s="273"/>
      <c r="C387" s="275"/>
      <c r="D387" s="275"/>
      <c r="E387" s="275"/>
      <c r="F387" s="275"/>
      <c r="G387" s="275"/>
      <c r="H387" s="275"/>
      <c r="I387" s="275"/>
      <c r="J387" s="275"/>
      <c r="K387" s="283"/>
      <c r="L387" s="282"/>
      <c r="M387" s="282"/>
      <c r="N387" s="219"/>
      <c r="O387" s="283"/>
      <c r="P387" s="108"/>
      <c r="Q387" s="111"/>
      <c r="R387" s="111"/>
      <c r="S387" s="111"/>
      <c r="T387" s="111"/>
      <c r="U387" s="180"/>
      <c r="V387" s="112"/>
      <c r="W387" s="113"/>
      <c r="X387" s="112"/>
      <c r="Y387" s="113"/>
      <c r="Z387" s="112"/>
      <c r="AA387" s="408"/>
      <c r="AF387" s="703"/>
      <c r="AG387" s="703"/>
      <c r="AH387" s="703"/>
      <c r="AI387" s="703"/>
      <c r="AJ387" s="703"/>
      <c r="AK387" s="703"/>
      <c r="AL387" s="703"/>
      <c r="AM387" s="703"/>
      <c r="AN387" s="703"/>
      <c r="AO387" s="703"/>
      <c r="AP387" s="703"/>
    </row>
    <row r="388" spans="1:42" ht="12.75" hidden="1">
      <c r="A388" s="136"/>
      <c r="B388" s="273"/>
      <c r="C388" s="275"/>
      <c r="D388" s="275"/>
      <c r="E388" s="275"/>
      <c r="F388" s="275"/>
      <c r="G388" s="275"/>
      <c r="H388" s="275"/>
      <c r="I388" s="275"/>
      <c r="J388" s="275"/>
      <c r="K388" s="283"/>
      <c r="L388" s="282"/>
      <c r="M388" s="282"/>
      <c r="N388" s="219"/>
      <c r="O388" s="283"/>
      <c r="P388" s="108"/>
      <c r="Q388" s="111"/>
      <c r="R388" s="111"/>
      <c r="S388" s="111"/>
      <c r="T388" s="111"/>
      <c r="U388" s="180"/>
      <c r="V388" s="112"/>
      <c r="W388" s="113"/>
      <c r="X388" s="112"/>
      <c r="Y388" s="113"/>
      <c r="Z388" s="112"/>
      <c r="AA388" s="408"/>
      <c r="AF388" s="703"/>
      <c r="AG388" s="703"/>
      <c r="AH388" s="703"/>
      <c r="AI388" s="703"/>
      <c r="AJ388" s="703"/>
      <c r="AK388" s="703"/>
      <c r="AL388" s="703"/>
      <c r="AM388" s="703"/>
      <c r="AN388" s="703"/>
      <c r="AO388" s="703"/>
      <c r="AP388" s="703"/>
    </row>
    <row r="389" spans="1:42" ht="12.75" hidden="1">
      <c r="A389" s="136"/>
      <c r="B389" s="273"/>
      <c r="C389" s="275"/>
      <c r="D389" s="275"/>
      <c r="E389" s="275"/>
      <c r="F389" s="275"/>
      <c r="G389" s="275"/>
      <c r="H389" s="275"/>
      <c r="I389" s="275"/>
      <c r="J389" s="275"/>
      <c r="K389" s="283"/>
      <c r="L389" s="282"/>
      <c r="M389" s="282"/>
      <c r="N389" s="219"/>
      <c r="O389" s="283"/>
      <c r="P389" s="108"/>
      <c r="Q389" s="111"/>
      <c r="R389" s="111"/>
      <c r="S389" s="111"/>
      <c r="T389" s="111"/>
      <c r="U389" s="180"/>
      <c r="V389" s="112"/>
      <c r="W389" s="113"/>
      <c r="X389" s="112"/>
      <c r="Y389" s="113"/>
      <c r="Z389" s="112"/>
      <c r="AA389" s="408"/>
      <c r="AF389" s="703"/>
      <c r="AG389" s="703"/>
      <c r="AH389" s="703"/>
      <c r="AI389" s="703"/>
      <c r="AJ389" s="703"/>
      <c r="AK389" s="703"/>
      <c r="AL389" s="703"/>
      <c r="AM389" s="703"/>
      <c r="AN389" s="703"/>
      <c r="AO389" s="703"/>
      <c r="AP389" s="703"/>
    </row>
    <row r="390" spans="1:42" ht="12.75" hidden="1">
      <c r="A390" s="136"/>
      <c r="B390" s="273"/>
      <c r="C390" s="275"/>
      <c r="D390" s="275"/>
      <c r="E390" s="275"/>
      <c r="F390" s="275"/>
      <c r="G390" s="275"/>
      <c r="H390" s="275"/>
      <c r="I390" s="275"/>
      <c r="J390" s="275"/>
      <c r="K390" s="283"/>
      <c r="L390" s="282"/>
      <c r="M390" s="282"/>
      <c r="N390" s="219"/>
      <c r="O390" s="283"/>
      <c r="P390" s="108"/>
      <c r="Q390" s="111"/>
      <c r="R390" s="111"/>
      <c r="S390" s="111"/>
      <c r="T390" s="111"/>
      <c r="U390" s="180"/>
      <c r="V390" s="112"/>
      <c r="W390" s="113"/>
      <c r="X390" s="112"/>
      <c r="Y390" s="113"/>
      <c r="Z390" s="112"/>
      <c r="AA390" s="408"/>
      <c r="AF390" s="703"/>
      <c r="AG390" s="703"/>
      <c r="AH390" s="703"/>
      <c r="AI390" s="703"/>
      <c r="AJ390" s="703"/>
      <c r="AK390" s="703"/>
      <c r="AL390" s="703"/>
      <c r="AM390" s="703"/>
      <c r="AN390" s="703"/>
      <c r="AO390" s="703"/>
      <c r="AP390" s="703"/>
    </row>
    <row r="391" spans="1:42" ht="12.75" hidden="1">
      <c r="A391" s="136"/>
      <c r="B391" s="273"/>
      <c r="C391" s="275"/>
      <c r="D391" s="275"/>
      <c r="E391" s="275"/>
      <c r="F391" s="275"/>
      <c r="G391" s="275"/>
      <c r="H391" s="275"/>
      <c r="I391" s="275"/>
      <c r="J391" s="275"/>
      <c r="K391" s="283"/>
      <c r="L391" s="282"/>
      <c r="M391" s="282"/>
      <c r="N391" s="219"/>
      <c r="O391" s="283"/>
      <c r="P391" s="108"/>
      <c r="Q391" s="111"/>
      <c r="R391" s="111"/>
      <c r="S391" s="111"/>
      <c r="T391" s="111"/>
      <c r="U391" s="180"/>
      <c r="V391" s="112"/>
      <c r="W391" s="113"/>
      <c r="X391" s="112"/>
      <c r="Y391" s="113"/>
      <c r="Z391" s="112"/>
      <c r="AA391" s="408"/>
      <c r="AF391" s="703"/>
      <c r="AG391" s="703"/>
      <c r="AH391" s="703"/>
      <c r="AI391" s="703"/>
      <c r="AJ391" s="703"/>
      <c r="AK391" s="703"/>
      <c r="AL391" s="703"/>
      <c r="AM391" s="703"/>
      <c r="AN391" s="703"/>
      <c r="AO391" s="703"/>
      <c r="AP391" s="703"/>
    </row>
    <row r="392" spans="1:42" ht="12.75" hidden="1">
      <c r="A392" s="136"/>
      <c r="B392" s="273"/>
      <c r="C392" s="275"/>
      <c r="D392" s="275"/>
      <c r="E392" s="275"/>
      <c r="F392" s="275"/>
      <c r="G392" s="275"/>
      <c r="H392" s="275"/>
      <c r="I392" s="275"/>
      <c r="J392" s="275"/>
      <c r="K392" s="283"/>
      <c r="L392" s="282"/>
      <c r="M392" s="282"/>
      <c r="N392" s="219"/>
      <c r="O392" s="283"/>
      <c r="P392" s="108"/>
      <c r="Q392" s="111"/>
      <c r="R392" s="111"/>
      <c r="S392" s="111"/>
      <c r="T392" s="111"/>
      <c r="U392" s="180"/>
      <c r="V392" s="112"/>
      <c r="W392" s="113"/>
      <c r="X392" s="112"/>
      <c r="Y392" s="113"/>
      <c r="Z392" s="112"/>
      <c r="AA392" s="408"/>
      <c r="AF392" s="703"/>
      <c r="AG392" s="703"/>
      <c r="AH392" s="703"/>
      <c r="AI392" s="703"/>
      <c r="AJ392" s="703"/>
      <c r="AK392" s="703"/>
      <c r="AL392" s="703"/>
      <c r="AM392" s="703"/>
      <c r="AN392" s="703"/>
      <c r="AO392" s="703"/>
      <c r="AP392" s="703"/>
    </row>
    <row r="393" spans="1:42" ht="12.75" hidden="1">
      <c r="A393" s="136"/>
      <c r="B393" s="273"/>
      <c r="C393" s="275"/>
      <c r="D393" s="275"/>
      <c r="E393" s="275"/>
      <c r="F393" s="275"/>
      <c r="G393" s="275"/>
      <c r="H393" s="275"/>
      <c r="I393" s="275"/>
      <c r="J393" s="275"/>
      <c r="K393" s="283"/>
      <c r="L393" s="282"/>
      <c r="M393" s="282"/>
      <c r="N393" s="219"/>
      <c r="O393" s="283"/>
      <c r="P393" s="108"/>
      <c r="Q393" s="111"/>
      <c r="R393" s="111"/>
      <c r="S393" s="111"/>
      <c r="T393" s="111"/>
      <c r="U393" s="180"/>
      <c r="V393" s="112"/>
      <c r="W393" s="113"/>
      <c r="X393" s="112"/>
      <c r="Y393" s="113"/>
      <c r="Z393" s="112"/>
      <c r="AA393" s="408"/>
      <c r="AF393" s="703"/>
      <c r="AG393" s="703"/>
      <c r="AH393" s="703"/>
      <c r="AI393" s="703"/>
      <c r="AJ393" s="703"/>
      <c r="AK393" s="703"/>
      <c r="AL393" s="703"/>
      <c r="AM393" s="703"/>
      <c r="AN393" s="703"/>
      <c r="AO393" s="703"/>
      <c r="AP393" s="703"/>
    </row>
    <row r="394" spans="1:42" ht="12.75" hidden="1">
      <c r="A394" s="136"/>
      <c r="B394" s="273"/>
      <c r="C394" s="275"/>
      <c r="D394" s="275"/>
      <c r="E394" s="275"/>
      <c r="F394" s="275"/>
      <c r="G394" s="275"/>
      <c r="H394" s="275"/>
      <c r="I394" s="275"/>
      <c r="J394" s="275"/>
      <c r="K394" s="283"/>
      <c r="L394" s="282"/>
      <c r="M394" s="282"/>
      <c r="N394" s="219"/>
      <c r="O394" s="283"/>
      <c r="P394" s="108"/>
      <c r="Q394" s="111"/>
      <c r="R394" s="111"/>
      <c r="S394" s="111"/>
      <c r="T394" s="111"/>
      <c r="U394" s="180"/>
      <c r="V394" s="112"/>
      <c r="W394" s="113"/>
      <c r="X394" s="112"/>
      <c r="Y394" s="113"/>
      <c r="Z394" s="112"/>
      <c r="AA394" s="408"/>
      <c r="AF394" s="703"/>
      <c r="AG394" s="703"/>
      <c r="AH394" s="703"/>
      <c r="AI394" s="703"/>
      <c r="AJ394" s="703"/>
      <c r="AK394" s="703"/>
      <c r="AL394" s="703"/>
      <c r="AM394" s="703"/>
      <c r="AN394" s="703"/>
      <c r="AO394" s="703"/>
      <c r="AP394" s="703"/>
    </row>
    <row r="395" spans="1:42" ht="12.75" hidden="1">
      <c r="A395" s="136"/>
      <c r="B395" s="273"/>
      <c r="C395" s="275"/>
      <c r="D395" s="275"/>
      <c r="E395" s="275"/>
      <c r="F395" s="275"/>
      <c r="G395" s="275"/>
      <c r="H395" s="275"/>
      <c r="I395" s="275"/>
      <c r="J395" s="275"/>
      <c r="K395" s="283"/>
      <c r="L395" s="282"/>
      <c r="M395" s="282"/>
      <c r="N395" s="219"/>
      <c r="O395" s="283"/>
      <c r="P395" s="108"/>
      <c r="Q395" s="111"/>
      <c r="R395" s="111"/>
      <c r="S395" s="111"/>
      <c r="T395" s="111"/>
      <c r="U395" s="180"/>
      <c r="V395" s="112"/>
      <c r="W395" s="113"/>
      <c r="X395" s="112"/>
      <c r="Y395" s="113"/>
      <c r="Z395" s="112"/>
      <c r="AA395" s="408"/>
      <c r="AF395" s="703"/>
      <c r="AG395" s="703"/>
      <c r="AH395" s="703"/>
      <c r="AI395" s="703"/>
      <c r="AJ395" s="703"/>
      <c r="AK395" s="703"/>
      <c r="AL395" s="703"/>
      <c r="AM395" s="703"/>
      <c r="AN395" s="703"/>
      <c r="AO395" s="703"/>
      <c r="AP395" s="703"/>
    </row>
    <row r="396" spans="1:42" ht="12.75" hidden="1">
      <c r="A396" s="136"/>
      <c r="B396" s="273"/>
      <c r="C396" s="275"/>
      <c r="D396" s="275"/>
      <c r="E396" s="275"/>
      <c r="F396" s="275"/>
      <c r="G396" s="275"/>
      <c r="H396" s="275"/>
      <c r="I396" s="275"/>
      <c r="J396" s="275"/>
      <c r="K396" s="283"/>
      <c r="L396" s="282"/>
      <c r="M396" s="282"/>
      <c r="N396" s="219"/>
      <c r="O396" s="283"/>
      <c r="P396" s="108"/>
      <c r="Q396" s="111"/>
      <c r="R396" s="111"/>
      <c r="S396" s="111"/>
      <c r="T396" s="111"/>
      <c r="U396" s="180"/>
      <c r="V396" s="112"/>
      <c r="W396" s="113"/>
      <c r="X396" s="112"/>
      <c r="Y396" s="113"/>
      <c r="Z396" s="112"/>
      <c r="AA396" s="408"/>
      <c r="AF396" s="703"/>
      <c r="AG396" s="703"/>
      <c r="AH396" s="703"/>
      <c r="AI396" s="703"/>
      <c r="AJ396" s="703"/>
      <c r="AK396" s="703"/>
      <c r="AL396" s="703"/>
      <c r="AM396" s="703"/>
      <c r="AN396" s="703"/>
      <c r="AO396" s="703"/>
      <c r="AP396" s="703"/>
    </row>
    <row r="397" spans="1:42" ht="12.75" hidden="1">
      <c r="A397" s="136"/>
      <c r="B397" s="273"/>
      <c r="C397" s="275"/>
      <c r="D397" s="275"/>
      <c r="E397" s="275"/>
      <c r="F397" s="275"/>
      <c r="G397" s="275"/>
      <c r="H397" s="275"/>
      <c r="I397" s="275"/>
      <c r="J397" s="275"/>
      <c r="K397" s="283"/>
      <c r="L397" s="282"/>
      <c r="M397" s="282"/>
      <c r="N397" s="219"/>
      <c r="O397" s="283"/>
      <c r="P397" s="108"/>
      <c r="Q397" s="111"/>
      <c r="R397" s="111"/>
      <c r="S397" s="111"/>
      <c r="T397" s="111"/>
      <c r="U397" s="180"/>
      <c r="V397" s="112"/>
      <c r="W397" s="113"/>
      <c r="X397" s="112"/>
      <c r="Y397" s="113"/>
      <c r="Z397" s="112"/>
      <c r="AA397" s="408"/>
      <c r="AF397" s="703"/>
      <c r="AG397" s="703"/>
      <c r="AH397" s="703"/>
      <c r="AI397" s="703"/>
      <c r="AJ397" s="703"/>
      <c r="AK397" s="703"/>
      <c r="AL397" s="703"/>
      <c r="AM397" s="703"/>
      <c r="AN397" s="703"/>
      <c r="AO397" s="703"/>
      <c r="AP397" s="703"/>
    </row>
    <row r="398" spans="1:42" ht="12.75" hidden="1">
      <c r="A398" s="136"/>
      <c r="B398" s="273"/>
      <c r="C398" s="275"/>
      <c r="D398" s="275"/>
      <c r="E398" s="275"/>
      <c r="F398" s="275"/>
      <c r="G398" s="275"/>
      <c r="H398" s="275"/>
      <c r="I398" s="275"/>
      <c r="J398" s="275"/>
      <c r="K398" s="283"/>
      <c r="L398" s="282"/>
      <c r="M398" s="282"/>
      <c r="N398" s="219"/>
      <c r="O398" s="283"/>
      <c r="P398" s="108"/>
      <c r="Q398" s="111"/>
      <c r="R398" s="111"/>
      <c r="S398" s="111"/>
      <c r="T398" s="111"/>
      <c r="U398" s="180"/>
      <c r="V398" s="112"/>
      <c r="W398" s="113"/>
      <c r="X398" s="112"/>
      <c r="Y398" s="113"/>
      <c r="Z398" s="112"/>
      <c r="AA398" s="408"/>
      <c r="AF398" s="703"/>
      <c r="AG398" s="703"/>
      <c r="AH398" s="703"/>
      <c r="AI398" s="703"/>
      <c r="AJ398" s="703"/>
      <c r="AK398" s="703"/>
      <c r="AL398" s="703"/>
      <c r="AM398" s="703"/>
      <c r="AN398" s="703"/>
      <c r="AO398" s="703"/>
      <c r="AP398" s="703"/>
    </row>
    <row r="399" spans="1:42" ht="12.75" hidden="1">
      <c r="A399" s="136"/>
      <c r="B399" s="273"/>
      <c r="C399" s="275"/>
      <c r="D399" s="275"/>
      <c r="E399" s="275"/>
      <c r="F399" s="275"/>
      <c r="G399" s="275"/>
      <c r="H399" s="275"/>
      <c r="I399" s="275"/>
      <c r="J399" s="275"/>
      <c r="K399" s="283"/>
      <c r="L399" s="282"/>
      <c r="M399" s="282"/>
      <c r="N399" s="219"/>
      <c r="O399" s="283"/>
      <c r="P399" s="108"/>
      <c r="Q399" s="111"/>
      <c r="R399" s="111"/>
      <c r="S399" s="111"/>
      <c r="T399" s="111"/>
      <c r="U399" s="180"/>
      <c r="V399" s="112"/>
      <c r="W399" s="113"/>
      <c r="X399" s="112"/>
      <c r="Y399" s="113"/>
      <c r="Z399" s="112"/>
      <c r="AA399" s="408"/>
      <c r="AF399" s="703"/>
      <c r="AG399" s="703"/>
      <c r="AH399" s="703"/>
      <c r="AI399" s="703"/>
      <c r="AJ399" s="703"/>
      <c r="AK399" s="703"/>
      <c r="AL399" s="703"/>
      <c r="AM399" s="703"/>
      <c r="AN399" s="703"/>
      <c r="AO399" s="703"/>
      <c r="AP399" s="703"/>
    </row>
    <row r="400" spans="1:42" ht="12.75" hidden="1">
      <c r="A400" s="136"/>
      <c r="B400" s="273"/>
      <c r="C400" s="275"/>
      <c r="D400" s="275"/>
      <c r="E400" s="275"/>
      <c r="F400" s="275"/>
      <c r="G400" s="275"/>
      <c r="H400" s="275"/>
      <c r="I400" s="275"/>
      <c r="J400" s="275"/>
      <c r="K400" s="283"/>
      <c r="L400" s="282"/>
      <c r="M400" s="282"/>
      <c r="N400" s="219"/>
      <c r="O400" s="283"/>
      <c r="P400" s="108"/>
      <c r="Q400" s="111"/>
      <c r="R400" s="111"/>
      <c r="S400" s="111"/>
      <c r="T400" s="111"/>
      <c r="U400" s="180"/>
      <c r="V400" s="112"/>
      <c r="W400" s="113"/>
      <c r="X400" s="112"/>
      <c r="Y400" s="113"/>
      <c r="Z400" s="112"/>
      <c r="AA400" s="408"/>
      <c r="AF400" s="703"/>
      <c r="AG400" s="703"/>
      <c r="AH400" s="703"/>
      <c r="AI400" s="703"/>
      <c r="AJ400" s="703"/>
      <c r="AK400" s="703"/>
      <c r="AL400" s="703"/>
      <c r="AM400" s="703"/>
      <c r="AN400" s="703"/>
      <c r="AO400" s="703"/>
      <c r="AP400" s="703"/>
    </row>
    <row r="401" spans="1:42" ht="12.75" hidden="1">
      <c r="A401" s="136"/>
      <c r="B401" s="273"/>
      <c r="C401" s="275"/>
      <c r="D401" s="275"/>
      <c r="E401" s="275"/>
      <c r="F401" s="275"/>
      <c r="G401" s="275"/>
      <c r="H401" s="275"/>
      <c r="I401" s="275"/>
      <c r="J401" s="275"/>
      <c r="K401" s="283"/>
      <c r="L401" s="282"/>
      <c r="M401" s="282"/>
      <c r="N401" s="219"/>
      <c r="O401" s="283"/>
      <c r="P401" s="108"/>
      <c r="Q401" s="111"/>
      <c r="R401" s="111"/>
      <c r="S401" s="111"/>
      <c r="T401" s="111"/>
      <c r="U401" s="180"/>
      <c r="V401" s="112"/>
      <c r="W401" s="113"/>
      <c r="X401" s="112"/>
      <c r="Y401" s="113"/>
      <c r="Z401" s="112"/>
      <c r="AA401" s="408"/>
      <c r="AF401" s="703"/>
      <c r="AG401" s="703"/>
      <c r="AH401" s="703"/>
      <c r="AI401" s="703"/>
      <c r="AJ401" s="703"/>
      <c r="AK401" s="703"/>
      <c r="AL401" s="703"/>
      <c r="AM401" s="703"/>
      <c r="AN401" s="703"/>
      <c r="AO401" s="703"/>
      <c r="AP401" s="703"/>
    </row>
    <row r="402" spans="1:42" ht="12.75" hidden="1">
      <c r="A402" s="136"/>
      <c r="B402" s="273"/>
      <c r="C402" s="275"/>
      <c r="D402" s="275"/>
      <c r="E402" s="275"/>
      <c r="F402" s="275"/>
      <c r="G402" s="275"/>
      <c r="H402" s="275"/>
      <c r="I402" s="275"/>
      <c r="J402" s="275"/>
      <c r="K402" s="283"/>
      <c r="L402" s="282"/>
      <c r="M402" s="282"/>
      <c r="N402" s="219"/>
      <c r="O402" s="283"/>
      <c r="P402" s="108"/>
      <c r="Q402" s="111"/>
      <c r="R402" s="111"/>
      <c r="S402" s="111"/>
      <c r="T402" s="111"/>
      <c r="U402" s="180"/>
      <c r="V402" s="112"/>
      <c r="W402" s="113"/>
      <c r="X402" s="112"/>
      <c r="Y402" s="113"/>
      <c r="Z402" s="112"/>
      <c r="AA402" s="408"/>
      <c r="AF402" s="703"/>
      <c r="AG402" s="703"/>
      <c r="AH402" s="703"/>
      <c r="AI402" s="703"/>
      <c r="AJ402" s="703"/>
      <c r="AK402" s="703"/>
      <c r="AL402" s="703"/>
      <c r="AM402" s="703"/>
      <c r="AN402" s="703"/>
      <c r="AO402" s="703"/>
      <c r="AP402" s="703"/>
    </row>
    <row r="403" spans="1:42" ht="12.75" hidden="1">
      <c r="A403" s="136"/>
      <c r="B403" s="273"/>
      <c r="C403" s="275"/>
      <c r="D403" s="275"/>
      <c r="E403" s="275"/>
      <c r="F403" s="275"/>
      <c r="G403" s="275"/>
      <c r="H403" s="275"/>
      <c r="I403" s="275"/>
      <c r="J403" s="275"/>
      <c r="K403" s="283"/>
      <c r="L403" s="282"/>
      <c r="M403" s="282"/>
      <c r="N403" s="219"/>
      <c r="O403" s="283"/>
      <c r="P403" s="108"/>
      <c r="Q403" s="111"/>
      <c r="R403" s="111"/>
      <c r="S403" s="111"/>
      <c r="T403" s="111"/>
      <c r="U403" s="180"/>
      <c r="V403" s="112"/>
      <c r="W403" s="113"/>
      <c r="X403" s="112"/>
      <c r="Y403" s="113"/>
      <c r="Z403" s="112"/>
      <c r="AA403" s="408"/>
      <c r="AF403" s="703"/>
      <c r="AG403" s="703"/>
      <c r="AH403" s="703"/>
      <c r="AI403" s="703"/>
      <c r="AJ403" s="703"/>
      <c r="AK403" s="703"/>
      <c r="AL403" s="703"/>
      <c r="AM403" s="703"/>
      <c r="AN403" s="703"/>
      <c r="AO403" s="703"/>
      <c r="AP403" s="703"/>
    </row>
    <row r="404" spans="1:42" ht="12.75" hidden="1">
      <c r="A404" s="136"/>
      <c r="B404" s="273"/>
      <c r="C404" s="275"/>
      <c r="D404" s="275"/>
      <c r="E404" s="275"/>
      <c r="F404" s="275"/>
      <c r="G404" s="275"/>
      <c r="H404" s="275"/>
      <c r="I404" s="275"/>
      <c r="J404" s="275"/>
      <c r="K404" s="283"/>
      <c r="L404" s="282"/>
      <c r="M404" s="282"/>
      <c r="N404" s="219"/>
      <c r="O404" s="283"/>
      <c r="P404" s="108"/>
      <c r="Q404" s="111"/>
      <c r="R404" s="111"/>
      <c r="S404" s="111"/>
      <c r="T404" s="111"/>
      <c r="U404" s="180"/>
      <c r="V404" s="112"/>
      <c r="W404" s="113"/>
      <c r="X404" s="112"/>
      <c r="Y404" s="113"/>
      <c r="Z404" s="112"/>
      <c r="AA404" s="408"/>
      <c r="AF404" s="703"/>
      <c r="AG404" s="703"/>
      <c r="AH404" s="703"/>
      <c r="AI404" s="703"/>
      <c r="AJ404" s="703"/>
      <c r="AK404" s="703"/>
      <c r="AL404" s="703"/>
      <c r="AM404" s="703"/>
      <c r="AN404" s="703"/>
      <c r="AO404" s="703"/>
      <c r="AP404" s="703"/>
    </row>
    <row r="405" spans="1:42" ht="12.75" hidden="1">
      <c r="A405" s="136"/>
      <c r="B405" s="273"/>
      <c r="C405" s="275"/>
      <c r="D405" s="275"/>
      <c r="E405" s="275"/>
      <c r="F405" s="275"/>
      <c r="G405" s="275"/>
      <c r="H405" s="275"/>
      <c r="I405" s="275"/>
      <c r="J405" s="275"/>
      <c r="K405" s="283"/>
      <c r="L405" s="282"/>
      <c r="M405" s="282"/>
      <c r="N405" s="219"/>
      <c r="O405" s="283"/>
      <c r="P405" s="108"/>
      <c r="Q405" s="111"/>
      <c r="R405" s="111"/>
      <c r="S405" s="111"/>
      <c r="T405" s="111"/>
      <c r="U405" s="180"/>
      <c r="V405" s="112"/>
      <c r="W405" s="113"/>
      <c r="X405" s="112"/>
      <c r="Y405" s="113"/>
      <c r="Z405" s="112"/>
      <c r="AA405" s="408"/>
      <c r="AF405" s="703"/>
      <c r="AG405" s="703"/>
      <c r="AH405" s="703"/>
      <c r="AI405" s="703"/>
      <c r="AJ405" s="703"/>
      <c r="AK405" s="703"/>
      <c r="AL405" s="703"/>
      <c r="AM405" s="703"/>
      <c r="AN405" s="703"/>
      <c r="AO405" s="703"/>
      <c r="AP405" s="703"/>
    </row>
    <row r="406" spans="1:42" ht="12.75" hidden="1">
      <c r="A406" s="136"/>
      <c r="B406" s="273"/>
      <c r="C406" s="275"/>
      <c r="D406" s="275"/>
      <c r="E406" s="275"/>
      <c r="F406" s="275"/>
      <c r="G406" s="275"/>
      <c r="H406" s="275"/>
      <c r="I406" s="275"/>
      <c r="J406" s="275"/>
      <c r="K406" s="283"/>
      <c r="L406" s="282"/>
      <c r="M406" s="282"/>
      <c r="N406" s="219"/>
      <c r="O406" s="283"/>
      <c r="P406" s="108"/>
      <c r="Q406" s="111"/>
      <c r="R406" s="111"/>
      <c r="S406" s="111"/>
      <c r="T406" s="111"/>
      <c r="U406" s="180"/>
      <c r="V406" s="112"/>
      <c r="W406" s="113"/>
      <c r="X406" s="112"/>
      <c r="Y406" s="113"/>
      <c r="Z406" s="112"/>
      <c r="AA406" s="408"/>
      <c r="AF406" s="703"/>
      <c r="AG406" s="703"/>
      <c r="AH406" s="703"/>
      <c r="AI406" s="703"/>
      <c r="AJ406" s="703"/>
      <c r="AK406" s="703"/>
      <c r="AL406" s="703"/>
      <c r="AM406" s="703"/>
      <c r="AN406" s="703"/>
      <c r="AO406" s="703"/>
      <c r="AP406" s="703"/>
    </row>
    <row r="407" spans="1:42" ht="12.75" hidden="1">
      <c r="A407" s="136"/>
      <c r="B407" s="273"/>
      <c r="C407" s="275"/>
      <c r="D407" s="275"/>
      <c r="E407" s="275"/>
      <c r="F407" s="275"/>
      <c r="G407" s="275"/>
      <c r="H407" s="275"/>
      <c r="I407" s="275"/>
      <c r="J407" s="275"/>
      <c r="K407" s="283"/>
      <c r="L407" s="282"/>
      <c r="M407" s="282"/>
      <c r="N407" s="219"/>
      <c r="O407" s="283"/>
      <c r="P407" s="108"/>
      <c r="Q407" s="111"/>
      <c r="R407" s="111"/>
      <c r="S407" s="111"/>
      <c r="T407" s="111"/>
      <c r="U407" s="180"/>
      <c r="V407" s="112"/>
      <c r="W407" s="113"/>
      <c r="X407" s="112"/>
      <c r="Y407" s="113"/>
      <c r="Z407" s="112"/>
      <c r="AA407" s="408"/>
      <c r="AF407" s="703"/>
      <c r="AG407" s="703"/>
      <c r="AH407" s="703"/>
      <c r="AI407" s="703"/>
      <c r="AJ407" s="703"/>
      <c r="AK407" s="703"/>
      <c r="AL407" s="703"/>
      <c r="AM407" s="703"/>
      <c r="AN407" s="703"/>
      <c r="AO407" s="703"/>
      <c r="AP407" s="703"/>
    </row>
    <row r="408" spans="1:42" ht="12.75" hidden="1">
      <c r="A408" s="136"/>
      <c r="B408" s="273"/>
      <c r="C408" s="275"/>
      <c r="D408" s="275"/>
      <c r="E408" s="275"/>
      <c r="F408" s="275"/>
      <c r="G408" s="275"/>
      <c r="H408" s="275"/>
      <c r="I408" s="275"/>
      <c r="J408" s="275"/>
      <c r="K408" s="283"/>
      <c r="L408" s="282"/>
      <c r="M408" s="282"/>
      <c r="N408" s="219"/>
      <c r="O408" s="283"/>
      <c r="P408" s="108"/>
      <c r="Q408" s="111"/>
      <c r="R408" s="111"/>
      <c r="S408" s="111"/>
      <c r="T408" s="111"/>
      <c r="U408" s="180"/>
      <c r="V408" s="112"/>
      <c r="W408" s="113"/>
      <c r="X408" s="112"/>
      <c r="Y408" s="113"/>
      <c r="Z408" s="112"/>
      <c r="AA408" s="408"/>
      <c r="AF408" s="703"/>
      <c r="AG408" s="703"/>
      <c r="AH408" s="703"/>
      <c r="AI408" s="703"/>
      <c r="AJ408" s="703"/>
      <c r="AK408" s="703"/>
      <c r="AL408" s="703"/>
      <c r="AM408" s="703"/>
      <c r="AN408" s="703"/>
      <c r="AO408" s="703"/>
      <c r="AP408" s="703"/>
    </row>
    <row r="409" spans="1:42" ht="12.75" hidden="1">
      <c r="A409" s="136"/>
      <c r="B409" s="273"/>
      <c r="C409" s="275"/>
      <c r="D409" s="275"/>
      <c r="E409" s="275"/>
      <c r="F409" s="275"/>
      <c r="G409" s="275"/>
      <c r="H409" s="275"/>
      <c r="I409" s="275"/>
      <c r="J409" s="275"/>
      <c r="K409" s="283"/>
      <c r="L409" s="282"/>
      <c r="M409" s="282"/>
      <c r="N409" s="219"/>
      <c r="O409" s="283"/>
      <c r="P409" s="108"/>
      <c r="Q409" s="111"/>
      <c r="R409" s="111"/>
      <c r="S409" s="111"/>
      <c r="T409" s="111"/>
      <c r="U409" s="180"/>
      <c r="V409" s="112"/>
      <c r="W409" s="113"/>
      <c r="X409" s="112"/>
      <c r="Y409" s="113"/>
      <c r="Z409" s="112"/>
      <c r="AA409" s="408"/>
      <c r="AF409" s="703"/>
      <c r="AG409" s="703"/>
      <c r="AH409" s="703"/>
      <c r="AI409" s="703"/>
      <c r="AJ409" s="703"/>
      <c r="AK409" s="703"/>
      <c r="AL409" s="703"/>
      <c r="AM409" s="703"/>
      <c r="AN409" s="703"/>
      <c r="AO409" s="703"/>
      <c r="AP409" s="703"/>
    </row>
    <row r="410" spans="1:42" ht="12.75" hidden="1">
      <c r="A410" s="136"/>
      <c r="B410" s="273"/>
      <c r="C410" s="275"/>
      <c r="D410" s="275"/>
      <c r="E410" s="275"/>
      <c r="F410" s="275"/>
      <c r="G410" s="275"/>
      <c r="H410" s="275"/>
      <c r="I410" s="275"/>
      <c r="J410" s="275"/>
      <c r="K410" s="283"/>
      <c r="L410" s="282"/>
      <c r="M410" s="282"/>
      <c r="N410" s="219"/>
      <c r="O410" s="283"/>
      <c r="P410" s="108"/>
      <c r="Q410" s="111"/>
      <c r="R410" s="111"/>
      <c r="S410" s="111"/>
      <c r="T410" s="111"/>
      <c r="U410" s="180"/>
      <c r="V410" s="112"/>
      <c r="W410" s="113"/>
      <c r="X410" s="112"/>
      <c r="Y410" s="113"/>
      <c r="Z410" s="112"/>
      <c r="AA410" s="408"/>
      <c r="AF410" s="703"/>
      <c r="AG410" s="703"/>
      <c r="AH410" s="703"/>
      <c r="AI410" s="703"/>
      <c r="AJ410" s="703"/>
      <c r="AK410" s="703"/>
      <c r="AL410" s="703"/>
      <c r="AM410" s="703"/>
      <c r="AN410" s="703"/>
      <c r="AO410" s="703"/>
      <c r="AP410" s="703"/>
    </row>
    <row r="411" spans="1:42" ht="12.75" hidden="1">
      <c r="A411" s="136"/>
      <c r="B411" s="273"/>
      <c r="C411" s="275"/>
      <c r="D411" s="275"/>
      <c r="E411" s="275"/>
      <c r="F411" s="275"/>
      <c r="G411" s="275"/>
      <c r="H411" s="275"/>
      <c r="I411" s="275"/>
      <c r="J411" s="275"/>
      <c r="K411" s="283"/>
      <c r="L411" s="282"/>
      <c r="M411" s="282"/>
      <c r="N411" s="219"/>
      <c r="O411" s="283"/>
      <c r="P411" s="108"/>
      <c r="Q411" s="111"/>
      <c r="R411" s="111"/>
      <c r="S411" s="111"/>
      <c r="T411" s="111"/>
      <c r="U411" s="180"/>
      <c r="V411" s="112"/>
      <c r="W411" s="113"/>
      <c r="X411" s="112"/>
      <c r="Y411" s="113"/>
      <c r="Z411" s="112"/>
      <c r="AA411" s="408"/>
      <c r="AF411" s="703"/>
      <c r="AG411" s="703"/>
      <c r="AH411" s="703"/>
      <c r="AI411" s="703"/>
      <c r="AJ411" s="703"/>
      <c r="AK411" s="703"/>
      <c r="AL411" s="703"/>
      <c r="AM411" s="703"/>
      <c r="AN411" s="703"/>
      <c r="AO411" s="703"/>
      <c r="AP411" s="703"/>
    </row>
    <row r="412" spans="1:42" ht="12.75" hidden="1">
      <c r="A412" s="136"/>
      <c r="B412" s="273"/>
      <c r="C412" s="275"/>
      <c r="D412" s="275"/>
      <c r="E412" s="275"/>
      <c r="F412" s="275"/>
      <c r="G412" s="275"/>
      <c r="H412" s="275"/>
      <c r="I412" s="275"/>
      <c r="J412" s="275"/>
      <c r="K412" s="283"/>
      <c r="L412" s="282"/>
      <c r="M412" s="282"/>
      <c r="N412" s="219"/>
      <c r="O412" s="283"/>
      <c r="P412" s="108"/>
      <c r="Q412" s="111"/>
      <c r="R412" s="111"/>
      <c r="S412" s="111"/>
      <c r="T412" s="111"/>
      <c r="U412" s="180"/>
      <c r="V412" s="112"/>
      <c r="W412" s="113"/>
      <c r="X412" s="112"/>
      <c r="Y412" s="113"/>
      <c r="Z412" s="112"/>
      <c r="AA412" s="408"/>
      <c r="AF412" s="703"/>
      <c r="AG412" s="703"/>
      <c r="AH412" s="703"/>
      <c r="AI412" s="703"/>
      <c r="AJ412" s="703"/>
      <c r="AK412" s="703"/>
      <c r="AL412" s="703"/>
      <c r="AM412" s="703"/>
      <c r="AN412" s="703"/>
      <c r="AO412" s="703"/>
      <c r="AP412" s="703"/>
    </row>
    <row r="413" spans="1:42" ht="12.75" hidden="1">
      <c r="A413" s="136"/>
      <c r="B413" s="273"/>
      <c r="C413" s="275"/>
      <c r="D413" s="275"/>
      <c r="E413" s="275"/>
      <c r="F413" s="275"/>
      <c r="G413" s="275"/>
      <c r="H413" s="275"/>
      <c r="I413" s="275"/>
      <c r="J413" s="275"/>
      <c r="K413" s="283"/>
      <c r="L413" s="282"/>
      <c r="M413" s="282"/>
      <c r="N413" s="219"/>
      <c r="O413" s="283"/>
      <c r="P413" s="108"/>
      <c r="Q413" s="111"/>
      <c r="R413" s="111"/>
      <c r="S413" s="111"/>
      <c r="T413" s="111"/>
      <c r="U413" s="180"/>
      <c r="V413" s="112"/>
      <c r="W413" s="113"/>
      <c r="X413" s="112"/>
      <c r="Y413" s="113"/>
      <c r="Z413" s="112"/>
      <c r="AA413" s="408"/>
      <c r="AF413" s="703"/>
      <c r="AG413" s="703"/>
      <c r="AH413" s="703"/>
      <c r="AI413" s="703"/>
      <c r="AJ413" s="703"/>
      <c r="AK413" s="703"/>
      <c r="AL413" s="703"/>
      <c r="AM413" s="703"/>
      <c r="AN413" s="703"/>
      <c r="AO413" s="703"/>
      <c r="AP413" s="703"/>
    </row>
    <row r="414" spans="1:42" ht="12.75" hidden="1">
      <c r="A414" s="136"/>
      <c r="B414" s="273"/>
      <c r="C414" s="275"/>
      <c r="D414" s="275"/>
      <c r="E414" s="275"/>
      <c r="F414" s="275"/>
      <c r="G414" s="275"/>
      <c r="H414" s="275"/>
      <c r="I414" s="275"/>
      <c r="J414" s="275"/>
      <c r="K414" s="283"/>
      <c r="L414" s="282"/>
      <c r="M414" s="282"/>
      <c r="N414" s="219"/>
      <c r="O414" s="283"/>
      <c r="P414" s="108"/>
      <c r="Q414" s="111"/>
      <c r="R414" s="111"/>
      <c r="S414" s="111"/>
      <c r="T414" s="111"/>
      <c r="U414" s="180"/>
      <c r="V414" s="112"/>
      <c r="W414" s="113"/>
      <c r="X414" s="112"/>
      <c r="Y414" s="113"/>
      <c r="Z414" s="112"/>
      <c r="AA414" s="408"/>
      <c r="AF414" s="703"/>
      <c r="AG414" s="703"/>
      <c r="AH414" s="703"/>
      <c r="AI414" s="703"/>
      <c r="AJ414" s="703"/>
      <c r="AK414" s="703"/>
      <c r="AL414" s="703"/>
      <c r="AM414" s="703"/>
      <c r="AN414" s="703"/>
      <c r="AO414" s="703"/>
      <c r="AP414" s="703"/>
    </row>
    <row r="415" spans="1:42" ht="12.75" hidden="1">
      <c r="A415" s="136"/>
      <c r="B415" s="273"/>
      <c r="C415" s="275"/>
      <c r="D415" s="275"/>
      <c r="E415" s="275"/>
      <c r="F415" s="275"/>
      <c r="G415" s="275"/>
      <c r="H415" s="275"/>
      <c r="I415" s="275"/>
      <c r="J415" s="275"/>
      <c r="K415" s="283"/>
      <c r="L415" s="282"/>
      <c r="M415" s="282"/>
      <c r="N415" s="219"/>
      <c r="O415" s="283"/>
      <c r="P415" s="108"/>
      <c r="Q415" s="111"/>
      <c r="R415" s="111"/>
      <c r="S415" s="111"/>
      <c r="T415" s="111"/>
      <c r="U415" s="180"/>
      <c r="V415" s="112"/>
      <c r="W415" s="113"/>
      <c r="X415" s="112"/>
      <c r="Y415" s="113"/>
      <c r="Z415" s="112"/>
      <c r="AA415" s="408"/>
      <c r="AF415" s="703"/>
      <c r="AG415" s="703"/>
      <c r="AH415" s="703"/>
      <c r="AI415" s="703"/>
      <c r="AJ415" s="703"/>
      <c r="AK415" s="703"/>
      <c r="AL415" s="703"/>
      <c r="AM415" s="703"/>
      <c r="AN415" s="703"/>
      <c r="AO415" s="703"/>
      <c r="AP415" s="703"/>
    </row>
    <row r="416" spans="1:42" ht="12.75" hidden="1">
      <c r="A416" s="136"/>
      <c r="B416" s="273"/>
      <c r="C416" s="275"/>
      <c r="D416" s="275"/>
      <c r="E416" s="275"/>
      <c r="F416" s="275"/>
      <c r="G416" s="275"/>
      <c r="H416" s="275"/>
      <c r="I416" s="275"/>
      <c r="J416" s="275"/>
      <c r="K416" s="283"/>
      <c r="L416" s="282"/>
      <c r="M416" s="282"/>
      <c r="N416" s="219"/>
      <c r="O416" s="283"/>
      <c r="P416" s="108"/>
      <c r="Q416" s="111"/>
      <c r="R416" s="111"/>
      <c r="S416" s="111"/>
      <c r="T416" s="111"/>
      <c r="U416" s="180"/>
      <c r="V416" s="112"/>
      <c r="W416" s="113"/>
      <c r="X416" s="112"/>
      <c r="Y416" s="113"/>
      <c r="Z416" s="112"/>
      <c r="AA416" s="408"/>
      <c r="AF416" s="703"/>
      <c r="AG416" s="703"/>
      <c r="AH416" s="703"/>
      <c r="AI416" s="703"/>
      <c r="AJ416" s="703"/>
      <c r="AK416" s="703"/>
      <c r="AL416" s="703"/>
      <c r="AM416" s="703"/>
      <c r="AN416" s="703"/>
      <c r="AO416" s="703"/>
      <c r="AP416" s="703"/>
    </row>
    <row r="417" spans="1:42" ht="12.75" hidden="1">
      <c r="A417" s="136"/>
      <c r="B417" s="273"/>
      <c r="C417" s="275"/>
      <c r="D417" s="275"/>
      <c r="E417" s="275"/>
      <c r="F417" s="275"/>
      <c r="G417" s="275"/>
      <c r="H417" s="275"/>
      <c r="I417" s="275"/>
      <c r="J417" s="275"/>
      <c r="K417" s="283"/>
      <c r="L417" s="282"/>
      <c r="M417" s="282"/>
      <c r="N417" s="219"/>
      <c r="O417" s="283"/>
      <c r="P417" s="108"/>
      <c r="Q417" s="111"/>
      <c r="R417" s="111"/>
      <c r="S417" s="111"/>
      <c r="T417" s="111"/>
      <c r="U417" s="180"/>
      <c r="V417" s="112"/>
      <c r="W417" s="113"/>
      <c r="X417" s="112"/>
      <c r="Y417" s="113"/>
      <c r="Z417" s="112"/>
      <c r="AA417" s="408"/>
      <c r="AF417" s="703"/>
      <c r="AG417" s="703"/>
      <c r="AH417" s="703"/>
      <c r="AI417" s="703"/>
      <c r="AJ417" s="703"/>
      <c r="AK417" s="703"/>
      <c r="AL417" s="703"/>
      <c r="AM417" s="703"/>
      <c r="AN417" s="703"/>
      <c r="AO417" s="703"/>
      <c r="AP417" s="703"/>
    </row>
    <row r="418" spans="1:42" ht="12.75" hidden="1">
      <c r="A418" s="136"/>
      <c r="B418" s="273"/>
      <c r="C418" s="275"/>
      <c r="D418" s="275"/>
      <c r="E418" s="275"/>
      <c r="F418" s="275"/>
      <c r="G418" s="275"/>
      <c r="H418" s="275"/>
      <c r="I418" s="275"/>
      <c r="J418" s="275"/>
      <c r="K418" s="283"/>
      <c r="L418" s="282"/>
      <c r="M418" s="282"/>
      <c r="N418" s="219"/>
      <c r="O418" s="283"/>
      <c r="P418" s="108"/>
      <c r="Q418" s="111"/>
      <c r="R418" s="111"/>
      <c r="S418" s="111"/>
      <c r="T418" s="111"/>
      <c r="U418" s="180"/>
      <c r="V418" s="112"/>
      <c r="W418" s="113"/>
      <c r="X418" s="112"/>
      <c r="Y418" s="113"/>
      <c r="Z418" s="112"/>
      <c r="AA418" s="408"/>
      <c r="AF418" s="703"/>
      <c r="AG418" s="703"/>
      <c r="AH418" s="703"/>
      <c r="AI418" s="703"/>
      <c r="AJ418" s="703"/>
      <c r="AK418" s="703"/>
      <c r="AL418" s="703"/>
      <c r="AM418" s="703"/>
      <c r="AN418" s="703"/>
      <c r="AO418" s="703"/>
      <c r="AP418" s="703"/>
    </row>
    <row r="419" spans="1:42" ht="12.75" hidden="1">
      <c r="A419" s="136"/>
      <c r="B419" s="273"/>
      <c r="C419" s="275"/>
      <c r="D419" s="275"/>
      <c r="E419" s="275"/>
      <c r="F419" s="275"/>
      <c r="G419" s="275"/>
      <c r="H419" s="275"/>
      <c r="I419" s="275"/>
      <c r="J419" s="275"/>
      <c r="K419" s="283"/>
      <c r="L419" s="282"/>
      <c r="M419" s="282"/>
      <c r="N419" s="219"/>
      <c r="O419" s="283"/>
      <c r="P419" s="108"/>
      <c r="Q419" s="111"/>
      <c r="R419" s="111"/>
      <c r="S419" s="111"/>
      <c r="T419" s="111"/>
      <c r="U419" s="180"/>
      <c r="V419" s="112"/>
      <c r="W419" s="113"/>
      <c r="X419" s="112"/>
      <c r="Y419" s="113"/>
      <c r="Z419" s="112"/>
      <c r="AA419" s="408"/>
      <c r="AF419" s="703"/>
      <c r="AG419" s="703"/>
      <c r="AH419" s="703"/>
      <c r="AI419" s="703"/>
      <c r="AJ419" s="703"/>
      <c r="AK419" s="703"/>
      <c r="AL419" s="703"/>
      <c r="AM419" s="703"/>
      <c r="AN419" s="703"/>
      <c r="AO419" s="703"/>
      <c r="AP419" s="703"/>
    </row>
    <row r="420" spans="1:42" ht="12.75" hidden="1">
      <c r="A420" s="136"/>
      <c r="B420" s="273"/>
      <c r="C420" s="275"/>
      <c r="D420" s="275"/>
      <c r="E420" s="275"/>
      <c r="F420" s="275"/>
      <c r="G420" s="275"/>
      <c r="H420" s="275"/>
      <c r="I420" s="275"/>
      <c r="J420" s="275"/>
      <c r="K420" s="283"/>
      <c r="L420" s="282"/>
      <c r="M420" s="282"/>
      <c r="N420" s="219"/>
      <c r="O420" s="283"/>
      <c r="P420" s="108"/>
      <c r="Q420" s="111"/>
      <c r="R420" s="111"/>
      <c r="S420" s="111"/>
      <c r="T420" s="111"/>
      <c r="U420" s="180"/>
      <c r="V420" s="112"/>
      <c r="W420" s="113"/>
      <c r="X420" s="112"/>
      <c r="Y420" s="113"/>
      <c r="Z420" s="112"/>
      <c r="AA420" s="408"/>
      <c r="AF420" s="703"/>
      <c r="AG420" s="703"/>
      <c r="AH420" s="703"/>
      <c r="AI420" s="703"/>
      <c r="AJ420" s="703"/>
      <c r="AK420" s="703"/>
      <c r="AL420" s="703"/>
      <c r="AM420" s="703"/>
      <c r="AN420" s="703"/>
      <c r="AO420" s="703"/>
      <c r="AP420" s="703"/>
    </row>
    <row r="421" spans="1:42" ht="12.75" hidden="1">
      <c r="A421" s="136"/>
      <c r="B421" s="273"/>
      <c r="C421" s="275"/>
      <c r="D421" s="275"/>
      <c r="E421" s="275"/>
      <c r="F421" s="275"/>
      <c r="G421" s="275"/>
      <c r="H421" s="275"/>
      <c r="I421" s="275"/>
      <c r="J421" s="275"/>
      <c r="K421" s="283"/>
      <c r="L421" s="282"/>
      <c r="M421" s="282"/>
      <c r="N421" s="219"/>
      <c r="O421" s="283"/>
      <c r="P421" s="108"/>
      <c r="Q421" s="111"/>
      <c r="R421" s="111"/>
      <c r="S421" s="111"/>
      <c r="T421" s="111"/>
      <c r="U421" s="180"/>
      <c r="V421" s="112"/>
      <c r="W421" s="113"/>
      <c r="X421" s="112"/>
      <c r="Y421" s="113"/>
      <c r="Z421" s="112"/>
      <c r="AA421" s="408"/>
      <c r="AF421" s="703"/>
      <c r="AG421" s="703"/>
      <c r="AH421" s="703"/>
      <c r="AI421" s="703"/>
      <c r="AJ421" s="703"/>
      <c r="AK421" s="703"/>
      <c r="AL421" s="703"/>
      <c r="AM421" s="703"/>
      <c r="AN421" s="703"/>
      <c r="AO421" s="703"/>
      <c r="AP421" s="703"/>
    </row>
    <row r="422" spans="1:42" ht="12.75" hidden="1">
      <c r="A422" s="136"/>
      <c r="B422" s="273"/>
      <c r="C422" s="275"/>
      <c r="D422" s="275"/>
      <c r="E422" s="275"/>
      <c r="F422" s="275"/>
      <c r="G422" s="275"/>
      <c r="H422" s="275"/>
      <c r="I422" s="275"/>
      <c r="J422" s="275"/>
      <c r="K422" s="283"/>
      <c r="L422" s="282"/>
      <c r="M422" s="282"/>
      <c r="N422" s="219"/>
      <c r="O422" s="283"/>
      <c r="P422" s="108"/>
      <c r="Q422" s="111"/>
      <c r="R422" s="111"/>
      <c r="S422" s="111"/>
      <c r="T422" s="111"/>
      <c r="U422" s="180"/>
      <c r="V422" s="112"/>
      <c r="W422" s="113"/>
      <c r="X422" s="112"/>
      <c r="Y422" s="113"/>
      <c r="Z422" s="112"/>
      <c r="AA422" s="408"/>
      <c r="AF422" s="703"/>
      <c r="AG422" s="703"/>
      <c r="AH422" s="703"/>
      <c r="AI422" s="703"/>
      <c r="AJ422" s="703"/>
      <c r="AK422" s="703"/>
      <c r="AL422" s="703"/>
      <c r="AM422" s="703"/>
      <c r="AN422" s="703"/>
      <c r="AO422" s="703"/>
      <c r="AP422" s="703"/>
    </row>
    <row r="423" spans="1:42" ht="12.75" hidden="1">
      <c r="A423" s="136"/>
      <c r="B423" s="273"/>
      <c r="C423" s="275"/>
      <c r="D423" s="275"/>
      <c r="E423" s="275"/>
      <c r="F423" s="275"/>
      <c r="G423" s="275"/>
      <c r="H423" s="275"/>
      <c r="I423" s="275"/>
      <c r="J423" s="275"/>
      <c r="K423" s="283"/>
      <c r="L423" s="282"/>
      <c r="M423" s="282"/>
      <c r="N423" s="219"/>
      <c r="O423" s="283"/>
      <c r="P423" s="108"/>
      <c r="Q423" s="111"/>
      <c r="R423" s="111"/>
      <c r="S423" s="111"/>
      <c r="T423" s="111"/>
      <c r="U423" s="180"/>
      <c r="V423" s="112"/>
      <c r="W423" s="113"/>
      <c r="X423" s="112"/>
      <c r="Y423" s="113"/>
      <c r="Z423" s="112"/>
      <c r="AA423" s="408"/>
      <c r="AF423" s="703"/>
      <c r="AG423" s="703"/>
      <c r="AH423" s="703"/>
      <c r="AI423" s="703"/>
      <c r="AJ423" s="703"/>
      <c r="AK423" s="703"/>
      <c r="AL423" s="703"/>
      <c r="AM423" s="703"/>
      <c r="AN423" s="703"/>
      <c r="AO423" s="703"/>
      <c r="AP423" s="703"/>
    </row>
    <row r="424" spans="1:42" ht="12.75" hidden="1">
      <c r="A424" s="136"/>
      <c r="B424" s="273"/>
      <c r="C424" s="275"/>
      <c r="D424" s="275"/>
      <c r="E424" s="275"/>
      <c r="F424" s="275"/>
      <c r="G424" s="275"/>
      <c r="H424" s="275"/>
      <c r="I424" s="275"/>
      <c r="J424" s="275"/>
      <c r="K424" s="283"/>
      <c r="L424" s="282"/>
      <c r="M424" s="282"/>
      <c r="N424" s="219"/>
      <c r="O424" s="283"/>
      <c r="P424" s="108"/>
      <c r="Q424" s="111"/>
      <c r="R424" s="111"/>
      <c r="S424" s="111"/>
      <c r="T424" s="111"/>
      <c r="U424" s="180"/>
      <c r="V424" s="112"/>
      <c r="W424" s="113"/>
      <c r="X424" s="112"/>
      <c r="Y424" s="113"/>
      <c r="Z424" s="112"/>
      <c r="AA424" s="408"/>
      <c r="AF424" s="703"/>
      <c r="AG424" s="703"/>
      <c r="AH424" s="703"/>
      <c r="AI424" s="703"/>
      <c r="AJ424" s="703"/>
      <c r="AK424" s="703"/>
      <c r="AL424" s="703"/>
      <c r="AM424" s="703"/>
      <c r="AN424" s="703"/>
      <c r="AO424" s="703"/>
      <c r="AP424" s="703"/>
    </row>
    <row r="425" spans="1:42" ht="12.75" hidden="1">
      <c r="A425" s="136"/>
      <c r="B425" s="273"/>
      <c r="C425" s="275"/>
      <c r="D425" s="275"/>
      <c r="E425" s="275"/>
      <c r="F425" s="275"/>
      <c r="G425" s="275"/>
      <c r="H425" s="275"/>
      <c r="I425" s="275"/>
      <c r="J425" s="275"/>
      <c r="K425" s="283"/>
      <c r="L425" s="282"/>
      <c r="M425" s="282"/>
      <c r="N425" s="219"/>
      <c r="O425" s="283"/>
      <c r="P425" s="108"/>
      <c r="Q425" s="111"/>
      <c r="R425" s="111"/>
      <c r="S425" s="111"/>
      <c r="T425" s="111"/>
      <c r="U425" s="180"/>
      <c r="V425" s="112"/>
      <c r="W425" s="113"/>
      <c r="X425" s="112"/>
      <c r="Y425" s="113"/>
      <c r="Z425" s="112"/>
      <c r="AA425" s="408"/>
      <c r="AF425" s="703"/>
      <c r="AG425" s="703"/>
      <c r="AH425" s="703"/>
      <c r="AI425" s="703"/>
      <c r="AJ425" s="703"/>
      <c r="AK425" s="703"/>
      <c r="AL425" s="703"/>
      <c r="AM425" s="703"/>
      <c r="AN425" s="703"/>
      <c r="AO425" s="703"/>
      <c r="AP425" s="703"/>
    </row>
    <row r="426" spans="1:42" ht="12.75" hidden="1">
      <c r="A426" s="136"/>
      <c r="B426" s="273"/>
      <c r="C426" s="275"/>
      <c r="D426" s="275"/>
      <c r="E426" s="275"/>
      <c r="F426" s="275"/>
      <c r="G426" s="275"/>
      <c r="H426" s="275"/>
      <c r="I426" s="275"/>
      <c r="J426" s="275"/>
      <c r="K426" s="283"/>
      <c r="L426" s="282"/>
      <c r="M426" s="282"/>
      <c r="N426" s="219"/>
      <c r="O426" s="283"/>
      <c r="P426" s="108"/>
      <c r="Q426" s="111"/>
      <c r="R426" s="111"/>
      <c r="S426" s="111"/>
      <c r="T426" s="111"/>
      <c r="U426" s="180"/>
      <c r="V426" s="112"/>
      <c r="W426" s="113"/>
      <c r="X426" s="112"/>
      <c r="Y426" s="113"/>
      <c r="Z426" s="112"/>
      <c r="AA426" s="408"/>
      <c r="AF426" s="703"/>
      <c r="AG426" s="703"/>
      <c r="AH426" s="703"/>
      <c r="AI426" s="703"/>
      <c r="AJ426" s="703"/>
      <c r="AK426" s="703"/>
      <c r="AL426" s="703"/>
      <c r="AM426" s="703"/>
      <c r="AN426" s="703"/>
      <c r="AO426" s="703"/>
      <c r="AP426" s="703"/>
    </row>
    <row r="427" spans="1:42" ht="12.75" hidden="1">
      <c r="A427" s="136"/>
      <c r="B427" s="273"/>
      <c r="C427" s="275"/>
      <c r="D427" s="275"/>
      <c r="E427" s="275"/>
      <c r="F427" s="275"/>
      <c r="G427" s="275"/>
      <c r="H427" s="275"/>
      <c r="I427" s="275"/>
      <c r="J427" s="275"/>
      <c r="K427" s="283"/>
      <c r="L427" s="282"/>
      <c r="M427" s="282"/>
      <c r="N427" s="219"/>
      <c r="O427" s="283"/>
      <c r="P427" s="108"/>
      <c r="Q427" s="111"/>
      <c r="R427" s="111"/>
      <c r="S427" s="111"/>
      <c r="T427" s="111"/>
      <c r="U427" s="180"/>
      <c r="V427" s="112"/>
      <c r="W427" s="113"/>
      <c r="X427" s="112"/>
      <c r="Y427" s="113"/>
      <c r="Z427" s="112"/>
      <c r="AA427" s="408"/>
      <c r="AF427" s="703"/>
      <c r="AG427" s="703"/>
      <c r="AH427" s="703"/>
      <c r="AI427" s="703"/>
      <c r="AJ427" s="703"/>
      <c r="AK427" s="703"/>
      <c r="AL427" s="703"/>
      <c r="AM427" s="703"/>
      <c r="AN427" s="703"/>
      <c r="AO427" s="703"/>
      <c r="AP427" s="703"/>
    </row>
    <row r="428" spans="1:42" ht="12.75" hidden="1">
      <c r="A428" s="136"/>
      <c r="B428" s="273"/>
      <c r="C428" s="275"/>
      <c r="D428" s="275"/>
      <c r="E428" s="275"/>
      <c r="F428" s="275"/>
      <c r="G428" s="275"/>
      <c r="H428" s="275"/>
      <c r="I428" s="275"/>
      <c r="J428" s="275"/>
      <c r="K428" s="283"/>
      <c r="L428" s="282"/>
      <c r="M428" s="282"/>
      <c r="N428" s="219"/>
      <c r="O428" s="283"/>
      <c r="P428" s="108"/>
      <c r="Q428" s="111"/>
      <c r="R428" s="111"/>
      <c r="S428" s="111"/>
      <c r="T428" s="111"/>
      <c r="U428" s="180"/>
      <c r="V428" s="112"/>
      <c r="W428" s="113"/>
      <c r="X428" s="112"/>
      <c r="Y428" s="113"/>
      <c r="Z428" s="112"/>
      <c r="AA428" s="408"/>
      <c r="AF428" s="703"/>
      <c r="AG428" s="703"/>
      <c r="AH428" s="703"/>
      <c r="AI428" s="703"/>
      <c r="AJ428" s="703"/>
      <c r="AK428" s="703"/>
      <c r="AL428" s="703"/>
      <c r="AM428" s="703"/>
      <c r="AN428" s="703"/>
      <c r="AO428" s="703"/>
      <c r="AP428" s="703"/>
    </row>
    <row r="429" spans="1:42" ht="12.75" hidden="1">
      <c r="A429" s="136"/>
      <c r="B429" s="273"/>
      <c r="C429" s="275"/>
      <c r="D429" s="275"/>
      <c r="E429" s="275"/>
      <c r="F429" s="275"/>
      <c r="G429" s="275"/>
      <c r="H429" s="275"/>
      <c r="I429" s="275"/>
      <c r="J429" s="275"/>
      <c r="K429" s="283"/>
      <c r="L429" s="282"/>
      <c r="M429" s="282"/>
      <c r="N429" s="219"/>
      <c r="O429" s="283"/>
      <c r="P429" s="108"/>
      <c r="Q429" s="111"/>
      <c r="R429" s="111"/>
      <c r="S429" s="111"/>
      <c r="T429" s="111"/>
      <c r="U429" s="180"/>
      <c r="V429" s="112"/>
      <c r="W429" s="113"/>
      <c r="X429" s="112"/>
      <c r="Y429" s="113"/>
      <c r="Z429" s="112"/>
      <c r="AA429" s="408"/>
      <c r="AF429" s="703"/>
      <c r="AG429" s="703"/>
      <c r="AH429" s="703"/>
      <c r="AI429" s="703"/>
      <c r="AJ429" s="703"/>
      <c r="AK429" s="703"/>
      <c r="AL429" s="703"/>
      <c r="AM429" s="703"/>
      <c r="AN429" s="703"/>
      <c r="AO429" s="703"/>
      <c r="AP429" s="703"/>
    </row>
    <row r="430" spans="1:42" ht="12.75" hidden="1">
      <c r="A430" s="136"/>
      <c r="B430" s="273"/>
      <c r="C430" s="275"/>
      <c r="D430" s="275"/>
      <c r="E430" s="275"/>
      <c r="F430" s="275"/>
      <c r="G430" s="275"/>
      <c r="H430" s="275"/>
      <c r="I430" s="275"/>
      <c r="J430" s="275"/>
      <c r="K430" s="283"/>
      <c r="L430" s="282"/>
      <c r="M430" s="282"/>
      <c r="N430" s="219"/>
      <c r="O430" s="283"/>
      <c r="P430" s="108"/>
      <c r="Q430" s="111"/>
      <c r="R430" s="111"/>
      <c r="S430" s="111"/>
      <c r="T430" s="111"/>
      <c r="U430" s="180"/>
      <c r="V430" s="112"/>
      <c r="W430" s="113"/>
      <c r="X430" s="112"/>
      <c r="Y430" s="113"/>
      <c r="Z430" s="112"/>
      <c r="AA430" s="408"/>
      <c r="AF430" s="703"/>
      <c r="AG430" s="703"/>
      <c r="AH430" s="703"/>
      <c r="AI430" s="703"/>
      <c r="AJ430" s="703"/>
      <c r="AK430" s="703"/>
      <c r="AL430" s="703"/>
      <c r="AM430" s="703"/>
      <c r="AN430" s="703"/>
      <c r="AO430" s="703"/>
      <c r="AP430" s="703"/>
    </row>
    <row r="431" spans="1:42" ht="12.75" hidden="1">
      <c r="A431" s="136"/>
      <c r="B431" s="273"/>
      <c r="C431" s="275"/>
      <c r="D431" s="275"/>
      <c r="E431" s="275"/>
      <c r="F431" s="275"/>
      <c r="G431" s="275"/>
      <c r="H431" s="275"/>
      <c r="I431" s="275"/>
      <c r="J431" s="275"/>
      <c r="K431" s="283"/>
      <c r="L431" s="282"/>
      <c r="M431" s="282"/>
      <c r="N431" s="219"/>
      <c r="O431" s="283"/>
      <c r="P431" s="108"/>
      <c r="Q431" s="111"/>
      <c r="R431" s="111"/>
      <c r="S431" s="111"/>
      <c r="T431" s="111"/>
      <c r="U431" s="180"/>
      <c r="V431" s="112"/>
      <c r="W431" s="113"/>
      <c r="X431" s="112"/>
      <c r="Y431" s="113"/>
      <c r="Z431" s="112"/>
      <c r="AA431" s="408"/>
      <c r="AF431" s="703"/>
      <c r="AG431" s="703"/>
      <c r="AH431" s="703"/>
      <c r="AI431" s="703"/>
      <c r="AJ431" s="703"/>
      <c r="AK431" s="703"/>
      <c r="AL431" s="703"/>
      <c r="AM431" s="703"/>
      <c r="AN431" s="703"/>
      <c r="AO431" s="703"/>
      <c r="AP431" s="703"/>
    </row>
    <row r="432" spans="1:42" ht="12.75" hidden="1">
      <c r="A432" s="136"/>
      <c r="B432" s="273"/>
      <c r="C432" s="275"/>
      <c r="D432" s="275"/>
      <c r="E432" s="275"/>
      <c r="F432" s="275"/>
      <c r="G432" s="275"/>
      <c r="H432" s="275"/>
      <c r="I432" s="275"/>
      <c r="J432" s="275"/>
      <c r="K432" s="283"/>
      <c r="L432" s="282"/>
      <c r="M432" s="282"/>
      <c r="N432" s="219"/>
      <c r="O432" s="283"/>
      <c r="P432" s="108"/>
      <c r="Q432" s="111"/>
      <c r="R432" s="111"/>
      <c r="S432" s="111"/>
      <c r="T432" s="111"/>
      <c r="U432" s="180"/>
      <c r="V432" s="112"/>
      <c r="W432" s="113"/>
      <c r="X432" s="112"/>
      <c r="Y432" s="113"/>
      <c r="Z432" s="112"/>
      <c r="AA432" s="408"/>
      <c r="AF432" s="703"/>
      <c r="AG432" s="703"/>
      <c r="AH432" s="703"/>
      <c r="AI432" s="703"/>
      <c r="AJ432" s="703"/>
      <c r="AK432" s="703"/>
      <c r="AL432" s="703"/>
      <c r="AM432" s="703"/>
      <c r="AN432" s="703"/>
      <c r="AO432" s="703"/>
      <c r="AP432" s="703"/>
    </row>
    <row r="433" spans="1:42" ht="12.75" hidden="1">
      <c r="A433" s="136"/>
      <c r="B433" s="273"/>
      <c r="C433" s="275"/>
      <c r="D433" s="275"/>
      <c r="E433" s="275"/>
      <c r="F433" s="275"/>
      <c r="G433" s="275"/>
      <c r="H433" s="275"/>
      <c r="I433" s="275"/>
      <c r="J433" s="275"/>
      <c r="K433" s="283"/>
      <c r="L433" s="282"/>
      <c r="M433" s="282"/>
      <c r="N433" s="219"/>
      <c r="O433" s="283"/>
      <c r="P433" s="108"/>
      <c r="Q433" s="111"/>
      <c r="R433" s="111"/>
      <c r="S433" s="111"/>
      <c r="T433" s="111"/>
      <c r="U433" s="180"/>
      <c r="V433" s="112"/>
      <c r="W433" s="113"/>
      <c r="X433" s="112"/>
      <c r="Y433" s="113"/>
      <c r="Z433" s="112"/>
      <c r="AA433" s="408"/>
      <c r="AF433" s="703"/>
      <c r="AG433" s="703"/>
      <c r="AH433" s="703"/>
      <c r="AI433" s="703"/>
      <c r="AJ433" s="703"/>
      <c r="AK433" s="703"/>
      <c r="AL433" s="703"/>
      <c r="AM433" s="703"/>
      <c r="AN433" s="703"/>
      <c r="AO433" s="703"/>
      <c r="AP433" s="703"/>
    </row>
    <row r="434" spans="1:42" ht="12.75" hidden="1">
      <c r="A434" s="136"/>
      <c r="B434" s="273"/>
      <c r="C434" s="275"/>
      <c r="D434" s="275"/>
      <c r="E434" s="275"/>
      <c r="F434" s="275"/>
      <c r="G434" s="275"/>
      <c r="H434" s="275"/>
      <c r="I434" s="275"/>
      <c r="J434" s="275"/>
      <c r="K434" s="283"/>
      <c r="L434" s="282"/>
      <c r="M434" s="282"/>
      <c r="N434" s="219"/>
      <c r="O434" s="283"/>
      <c r="P434" s="108"/>
      <c r="Q434" s="111"/>
      <c r="R434" s="111"/>
      <c r="S434" s="111"/>
      <c r="T434" s="111"/>
      <c r="U434" s="180"/>
      <c r="V434" s="112"/>
      <c r="W434" s="113"/>
      <c r="X434" s="112"/>
      <c r="Y434" s="113"/>
      <c r="Z434" s="112"/>
      <c r="AA434" s="408"/>
      <c r="AF434" s="703"/>
      <c r="AG434" s="703"/>
      <c r="AH434" s="703"/>
      <c r="AI434" s="703"/>
      <c r="AJ434" s="703"/>
      <c r="AK434" s="703"/>
      <c r="AL434" s="703"/>
      <c r="AM434" s="703"/>
      <c r="AN434" s="703"/>
      <c r="AO434" s="703"/>
      <c r="AP434" s="703"/>
    </row>
    <row r="435" spans="1:42" ht="12.75" hidden="1">
      <c r="A435" s="136"/>
      <c r="B435" s="273"/>
      <c r="C435" s="275"/>
      <c r="D435" s="275"/>
      <c r="E435" s="275"/>
      <c r="F435" s="275"/>
      <c r="G435" s="275"/>
      <c r="H435" s="275"/>
      <c r="I435" s="275"/>
      <c r="J435" s="275"/>
      <c r="K435" s="283"/>
      <c r="L435" s="282"/>
      <c r="M435" s="282"/>
      <c r="N435" s="219"/>
      <c r="O435" s="283"/>
      <c r="P435" s="108"/>
      <c r="Q435" s="111"/>
      <c r="R435" s="111"/>
      <c r="S435" s="111"/>
      <c r="T435" s="111"/>
      <c r="U435" s="180"/>
      <c r="V435" s="112"/>
      <c r="W435" s="113"/>
      <c r="X435" s="112"/>
      <c r="Y435" s="113"/>
      <c r="Z435" s="112"/>
      <c r="AA435" s="408"/>
      <c r="AF435" s="703"/>
      <c r="AG435" s="703"/>
      <c r="AH435" s="703"/>
      <c r="AI435" s="703"/>
      <c r="AJ435" s="703"/>
      <c r="AK435" s="703"/>
      <c r="AL435" s="703"/>
      <c r="AM435" s="703"/>
      <c r="AN435" s="703"/>
      <c r="AO435" s="703"/>
      <c r="AP435" s="703"/>
    </row>
    <row r="436" spans="1:42" ht="12.75" hidden="1">
      <c r="A436" s="136"/>
      <c r="B436" s="273"/>
      <c r="C436" s="275"/>
      <c r="D436" s="275"/>
      <c r="E436" s="275"/>
      <c r="F436" s="275"/>
      <c r="G436" s="275"/>
      <c r="H436" s="275"/>
      <c r="I436" s="275"/>
      <c r="J436" s="275"/>
      <c r="K436" s="283"/>
      <c r="L436" s="282"/>
      <c r="M436" s="282"/>
      <c r="N436" s="219"/>
      <c r="O436" s="283"/>
      <c r="P436" s="108"/>
      <c r="Q436" s="111"/>
      <c r="R436" s="111"/>
      <c r="S436" s="111"/>
      <c r="T436" s="111"/>
      <c r="U436" s="180"/>
      <c r="V436" s="112"/>
      <c r="W436" s="113"/>
      <c r="X436" s="112"/>
      <c r="Y436" s="113"/>
      <c r="Z436" s="112"/>
      <c r="AA436" s="408"/>
      <c r="AF436" s="703"/>
      <c r="AG436" s="703"/>
      <c r="AH436" s="703"/>
      <c r="AI436" s="703"/>
      <c r="AJ436" s="703"/>
      <c r="AK436" s="703"/>
      <c r="AL436" s="703"/>
      <c r="AM436" s="703"/>
      <c r="AN436" s="703"/>
      <c r="AO436" s="703"/>
      <c r="AP436" s="703"/>
    </row>
    <row r="437" spans="1:42" ht="12.75" hidden="1">
      <c r="A437" s="136"/>
      <c r="B437" s="273"/>
      <c r="C437" s="275"/>
      <c r="D437" s="275"/>
      <c r="E437" s="275"/>
      <c r="F437" s="275"/>
      <c r="G437" s="275"/>
      <c r="H437" s="275"/>
      <c r="I437" s="275"/>
      <c r="J437" s="275"/>
      <c r="K437" s="283"/>
      <c r="L437" s="282"/>
      <c r="M437" s="282"/>
      <c r="N437" s="219"/>
      <c r="O437" s="283"/>
      <c r="P437" s="108"/>
      <c r="Q437" s="111"/>
      <c r="R437" s="111"/>
      <c r="S437" s="111"/>
      <c r="T437" s="111"/>
      <c r="U437" s="180"/>
      <c r="V437" s="112"/>
      <c r="W437" s="113"/>
      <c r="X437" s="112"/>
      <c r="Y437" s="113"/>
      <c r="Z437" s="112"/>
      <c r="AA437" s="408"/>
      <c r="AF437" s="703"/>
      <c r="AG437" s="703"/>
      <c r="AH437" s="703"/>
      <c r="AI437" s="703"/>
      <c r="AJ437" s="703"/>
      <c r="AK437" s="703"/>
      <c r="AL437" s="703"/>
      <c r="AM437" s="703"/>
      <c r="AN437" s="703"/>
      <c r="AO437" s="703"/>
      <c r="AP437" s="703"/>
    </row>
    <row r="438" spans="1:42" ht="12.75" hidden="1">
      <c r="A438" s="136"/>
      <c r="B438" s="273"/>
      <c r="C438" s="275"/>
      <c r="D438" s="275"/>
      <c r="E438" s="275"/>
      <c r="F438" s="275"/>
      <c r="G438" s="275"/>
      <c r="H438" s="275"/>
      <c r="I438" s="275"/>
      <c r="J438" s="275"/>
      <c r="K438" s="283"/>
      <c r="L438" s="282"/>
      <c r="M438" s="282"/>
      <c r="N438" s="219"/>
      <c r="O438" s="283"/>
      <c r="P438" s="108"/>
      <c r="Q438" s="111"/>
      <c r="R438" s="111"/>
      <c r="S438" s="111"/>
      <c r="T438" s="111"/>
      <c r="U438" s="180"/>
      <c r="V438" s="112"/>
      <c r="W438" s="113"/>
      <c r="X438" s="112"/>
      <c r="Y438" s="113"/>
      <c r="Z438" s="112"/>
      <c r="AA438" s="408"/>
      <c r="AF438" s="703"/>
      <c r="AG438" s="703"/>
      <c r="AH438" s="703"/>
      <c r="AI438" s="703"/>
      <c r="AJ438" s="703"/>
      <c r="AK438" s="703"/>
      <c r="AL438" s="703"/>
      <c r="AM438" s="703"/>
      <c r="AN438" s="703"/>
      <c r="AO438" s="703"/>
      <c r="AP438" s="703"/>
    </row>
    <row r="439" spans="1:42" ht="12.75" hidden="1">
      <c r="A439" s="136"/>
      <c r="B439" s="273"/>
      <c r="C439" s="275"/>
      <c r="D439" s="275"/>
      <c r="E439" s="275"/>
      <c r="F439" s="275"/>
      <c r="G439" s="275"/>
      <c r="H439" s="275"/>
      <c r="I439" s="275"/>
      <c r="J439" s="275"/>
      <c r="K439" s="283"/>
      <c r="L439" s="282"/>
      <c r="M439" s="282"/>
      <c r="N439" s="219"/>
      <c r="O439" s="283"/>
      <c r="P439" s="108"/>
      <c r="Q439" s="111"/>
      <c r="R439" s="111"/>
      <c r="S439" s="111"/>
      <c r="T439" s="111"/>
      <c r="U439" s="180"/>
      <c r="V439" s="112"/>
      <c r="W439" s="113"/>
      <c r="X439" s="112"/>
      <c r="Y439" s="113"/>
      <c r="Z439" s="112"/>
      <c r="AA439" s="408"/>
      <c r="AF439" s="703"/>
      <c r="AG439" s="703"/>
      <c r="AH439" s="703"/>
      <c r="AI439" s="703"/>
      <c r="AJ439" s="703"/>
      <c r="AK439" s="703"/>
      <c r="AL439" s="703"/>
      <c r="AM439" s="703"/>
      <c r="AN439" s="703"/>
      <c r="AO439" s="703"/>
      <c r="AP439" s="703"/>
    </row>
    <row r="440" spans="1:42" ht="12.75" hidden="1">
      <c r="A440" s="136"/>
      <c r="B440" s="273"/>
      <c r="C440" s="275"/>
      <c r="D440" s="275"/>
      <c r="E440" s="275"/>
      <c r="F440" s="275"/>
      <c r="G440" s="275"/>
      <c r="H440" s="275"/>
      <c r="I440" s="275"/>
      <c r="J440" s="275"/>
      <c r="K440" s="283"/>
      <c r="L440" s="282"/>
      <c r="M440" s="282"/>
      <c r="N440" s="219"/>
      <c r="O440" s="283"/>
      <c r="P440" s="108"/>
      <c r="Q440" s="111"/>
      <c r="R440" s="111"/>
      <c r="S440" s="111"/>
      <c r="T440" s="111"/>
      <c r="U440" s="180"/>
      <c r="V440" s="112"/>
      <c r="W440" s="113"/>
      <c r="X440" s="112"/>
      <c r="Y440" s="113"/>
      <c r="Z440" s="112"/>
      <c r="AA440" s="408"/>
      <c r="AF440" s="703"/>
      <c r="AG440" s="703"/>
      <c r="AH440" s="703"/>
      <c r="AI440" s="703"/>
      <c r="AJ440" s="703"/>
      <c r="AK440" s="703"/>
      <c r="AL440" s="703"/>
      <c r="AM440" s="703"/>
      <c r="AN440" s="703"/>
      <c r="AO440" s="703"/>
      <c r="AP440" s="703"/>
    </row>
    <row r="441" spans="1:42" ht="12.75" hidden="1">
      <c r="A441" s="136"/>
      <c r="B441" s="273"/>
      <c r="C441" s="275"/>
      <c r="D441" s="275"/>
      <c r="E441" s="275"/>
      <c r="F441" s="275"/>
      <c r="G441" s="275"/>
      <c r="H441" s="275"/>
      <c r="I441" s="275"/>
      <c r="J441" s="275"/>
      <c r="K441" s="283"/>
      <c r="L441" s="282"/>
      <c r="M441" s="282"/>
      <c r="N441" s="219"/>
      <c r="O441" s="283"/>
      <c r="P441" s="108"/>
      <c r="Q441" s="111"/>
      <c r="R441" s="111"/>
      <c r="S441" s="111"/>
      <c r="T441" s="111"/>
      <c r="U441" s="180"/>
      <c r="V441" s="112"/>
      <c r="W441" s="113"/>
      <c r="X441" s="112"/>
      <c r="Y441" s="113"/>
      <c r="Z441" s="112"/>
      <c r="AA441" s="408"/>
      <c r="AF441" s="703"/>
      <c r="AG441" s="703"/>
      <c r="AH441" s="703"/>
      <c r="AI441" s="703"/>
      <c r="AJ441" s="703"/>
      <c r="AK441" s="703"/>
      <c r="AL441" s="703"/>
      <c r="AM441" s="703"/>
      <c r="AN441" s="703"/>
      <c r="AO441" s="703"/>
      <c r="AP441" s="703"/>
    </row>
    <row r="442" spans="1:42" ht="12.75" hidden="1">
      <c r="A442" s="136"/>
      <c r="B442" s="273"/>
      <c r="C442" s="275"/>
      <c r="D442" s="275"/>
      <c r="E442" s="275"/>
      <c r="F442" s="275"/>
      <c r="G442" s="275"/>
      <c r="H442" s="275"/>
      <c r="I442" s="275"/>
      <c r="J442" s="275"/>
      <c r="K442" s="283"/>
      <c r="L442" s="282"/>
      <c r="M442" s="282"/>
      <c r="N442" s="219"/>
      <c r="O442" s="283"/>
      <c r="P442" s="108"/>
      <c r="Q442" s="111"/>
      <c r="R442" s="111"/>
      <c r="S442" s="111"/>
      <c r="T442" s="111"/>
      <c r="U442" s="180"/>
      <c r="V442" s="112"/>
      <c r="W442" s="113"/>
      <c r="X442" s="112"/>
      <c r="Y442" s="113"/>
      <c r="Z442" s="112"/>
      <c r="AA442" s="408"/>
      <c r="AF442" s="703"/>
      <c r="AG442" s="703"/>
      <c r="AH442" s="703"/>
      <c r="AI442" s="703"/>
      <c r="AJ442" s="703"/>
      <c r="AK442" s="703"/>
      <c r="AL442" s="703"/>
      <c r="AM442" s="703"/>
      <c r="AN442" s="703"/>
      <c r="AO442" s="703"/>
      <c r="AP442" s="703"/>
    </row>
    <row r="443" spans="1:42" ht="12.75" hidden="1">
      <c r="A443" s="136"/>
      <c r="B443" s="273"/>
      <c r="C443" s="275"/>
      <c r="D443" s="275"/>
      <c r="E443" s="275"/>
      <c r="F443" s="275"/>
      <c r="G443" s="275"/>
      <c r="H443" s="275"/>
      <c r="I443" s="275"/>
      <c r="J443" s="275"/>
      <c r="K443" s="283"/>
      <c r="L443" s="282"/>
      <c r="M443" s="282"/>
      <c r="N443" s="219"/>
      <c r="O443" s="283"/>
      <c r="P443" s="108"/>
      <c r="Q443" s="111"/>
      <c r="R443" s="111"/>
      <c r="S443" s="111"/>
      <c r="T443" s="111"/>
      <c r="U443" s="180"/>
      <c r="V443" s="112"/>
      <c r="W443" s="113"/>
      <c r="X443" s="112"/>
      <c r="Y443" s="113"/>
      <c r="Z443" s="112"/>
      <c r="AA443" s="408"/>
      <c r="AF443" s="703"/>
      <c r="AG443" s="703"/>
      <c r="AH443" s="703"/>
      <c r="AI443" s="703"/>
      <c r="AJ443" s="703"/>
      <c r="AK443" s="703"/>
      <c r="AL443" s="703"/>
      <c r="AM443" s="703"/>
      <c r="AN443" s="703"/>
      <c r="AO443" s="703"/>
      <c r="AP443" s="703"/>
    </row>
    <row r="444" spans="1:42" ht="12.75" hidden="1">
      <c r="A444" s="136"/>
      <c r="B444" s="273"/>
      <c r="C444" s="275"/>
      <c r="D444" s="275"/>
      <c r="E444" s="275"/>
      <c r="F444" s="275"/>
      <c r="G444" s="275"/>
      <c r="H444" s="275"/>
      <c r="I444" s="275"/>
      <c r="J444" s="275"/>
      <c r="K444" s="283"/>
      <c r="L444" s="282"/>
      <c r="M444" s="282"/>
      <c r="N444" s="219"/>
      <c r="O444" s="283"/>
      <c r="P444" s="108"/>
      <c r="Q444" s="111"/>
      <c r="R444" s="111"/>
      <c r="S444" s="111"/>
      <c r="T444" s="111"/>
      <c r="U444" s="180"/>
      <c r="V444" s="112"/>
      <c r="W444" s="113"/>
      <c r="X444" s="112"/>
      <c r="Y444" s="113"/>
      <c r="Z444" s="112"/>
      <c r="AA444" s="408"/>
      <c r="AF444" s="703"/>
      <c r="AG444" s="703"/>
      <c r="AH444" s="703"/>
      <c r="AI444" s="703"/>
      <c r="AJ444" s="703"/>
      <c r="AK444" s="703"/>
      <c r="AL444" s="703"/>
      <c r="AM444" s="703"/>
      <c r="AN444" s="703"/>
      <c r="AO444" s="703"/>
      <c r="AP444" s="703"/>
    </row>
    <row r="445" spans="1:42" ht="12.75" hidden="1">
      <c r="A445" s="136"/>
      <c r="B445" s="273"/>
      <c r="C445" s="275"/>
      <c r="D445" s="275"/>
      <c r="E445" s="275"/>
      <c r="F445" s="275"/>
      <c r="G445" s="275"/>
      <c r="H445" s="275"/>
      <c r="I445" s="275"/>
      <c r="J445" s="275"/>
      <c r="K445" s="283"/>
      <c r="L445" s="282"/>
      <c r="M445" s="282"/>
      <c r="N445" s="219"/>
      <c r="O445" s="283"/>
      <c r="P445" s="108"/>
      <c r="Q445" s="111"/>
      <c r="R445" s="111"/>
      <c r="S445" s="111"/>
      <c r="T445" s="111"/>
      <c r="U445" s="180"/>
      <c r="V445" s="112"/>
      <c r="W445" s="113"/>
      <c r="X445" s="112"/>
      <c r="Y445" s="113"/>
      <c r="Z445" s="112"/>
      <c r="AA445" s="408"/>
      <c r="AF445" s="703"/>
      <c r="AG445" s="703"/>
      <c r="AH445" s="703"/>
      <c r="AI445" s="703"/>
      <c r="AJ445" s="703"/>
      <c r="AK445" s="703"/>
      <c r="AL445" s="703"/>
      <c r="AM445" s="703"/>
      <c r="AN445" s="703"/>
      <c r="AO445" s="703"/>
      <c r="AP445" s="703"/>
    </row>
    <row r="446" spans="1:42" ht="12.75" hidden="1">
      <c r="A446" s="136"/>
      <c r="B446" s="273"/>
      <c r="C446" s="275"/>
      <c r="D446" s="275"/>
      <c r="E446" s="275"/>
      <c r="F446" s="275"/>
      <c r="G446" s="275"/>
      <c r="H446" s="275"/>
      <c r="I446" s="275"/>
      <c r="J446" s="275"/>
      <c r="K446" s="283"/>
      <c r="L446" s="282"/>
      <c r="M446" s="282"/>
      <c r="N446" s="219"/>
      <c r="O446" s="283"/>
      <c r="P446" s="108"/>
      <c r="Q446" s="111"/>
      <c r="R446" s="111"/>
      <c r="S446" s="111"/>
      <c r="T446" s="111"/>
      <c r="U446" s="180"/>
      <c r="V446" s="112"/>
      <c r="W446" s="113"/>
      <c r="X446" s="112"/>
      <c r="Y446" s="113"/>
      <c r="Z446" s="112"/>
      <c r="AA446" s="408"/>
      <c r="AF446" s="703"/>
      <c r="AG446" s="703"/>
      <c r="AH446" s="703"/>
      <c r="AI446" s="703"/>
      <c r="AJ446" s="703"/>
      <c r="AK446" s="703"/>
      <c r="AL446" s="703"/>
      <c r="AM446" s="703"/>
      <c r="AN446" s="703"/>
      <c r="AO446" s="703"/>
      <c r="AP446" s="703"/>
    </row>
    <row r="447" spans="1:42" ht="12.75" hidden="1">
      <c r="A447" s="136"/>
      <c r="B447" s="273"/>
      <c r="C447" s="275"/>
      <c r="D447" s="275"/>
      <c r="E447" s="275"/>
      <c r="F447" s="275"/>
      <c r="G447" s="275"/>
      <c r="H447" s="275"/>
      <c r="I447" s="275"/>
      <c r="J447" s="275"/>
      <c r="K447" s="283"/>
      <c r="L447" s="282"/>
      <c r="M447" s="282"/>
      <c r="N447" s="219"/>
      <c r="O447" s="283"/>
      <c r="P447" s="108"/>
      <c r="Q447" s="111"/>
      <c r="R447" s="111"/>
      <c r="S447" s="111"/>
      <c r="T447" s="111"/>
      <c r="U447" s="180"/>
      <c r="V447" s="112"/>
      <c r="W447" s="113"/>
      <c r="X447" s="112"/>
      <c r="Y447" s="113"/>
      <c r="Z447" s="112"/>
      <c r="AA447" s="408"/>
      <c r="AF447" s="703"/>
      <c r="AG447" s="703"/>
      <c r="AH447" s="703"/>
      <c r="AI447" s="703"/>
      <c r="AJ447" s="703"/>
      <c r="AK447" s="703"/>
      <c r="AL447" s="703"/>
      <c r="AM447" s="703"/>
      <c r="AN447" s="703"/>
      <c r="AO447" s="703"/>
      <c r="AP447" s="703"/>
    </row>
    <row r="448" spans="1:42" ht="12.75" hidden="1">
      <c r="A448" s="136"/>
      <c r="B448" s="273"/>
      <c r="C448" s="275"/>
      <c r="D448" s="275"/>
      <c r="E448" s="275"/>
      <c r="F448" s="275"/>
      <c r="G448" s="275"/>
      <c r="H448" s="275"/>
      <c r="I448" s="275"/>
      <c r="J448" s="275"/>
      <c r="K448" s="283"/>
      <c r="L448" s="282"/>
      <c r="M448" s="282"/>
      <c r="N448" s="219"/>
      <c r="O448" s="283"/>
      <c r="P448" s="108"/>
      <c r="Q448" s="111"/>
      <c r="R448" s="111"/>
      <c r="S448" s="111"/>
      <c r="T448" s="111"/>
      <c r="U448" s="180"/>
      <c r="V448" s="112"/>
      <c r="W448" s="113"/>
      <c r="X448" s="112"/>
      <c r="Y448" s="113"/>
      <c r="Z448" s="112"/>
      <c r="AA448" s="408"/>
      <c r="AF448" s="703"/>
      <c r="AG448" s="703"/>
      <c r="AH448" s="703"/>
      <c r="AI448" s="703"/>
      <c r="AJ448" s="703"/>
      <c r="AK448" s="703"/>
      <c r="AL448" s="703"/>
      <c r="AM448" s="703"/>
      <c r="AN448" s="703"/>
      <c r="AO448" s="703"/>
      <c r="AP448" s="703"/>
    </row>
    <row r="449" spans="1:42" ht="12.75" hidden="1">
      <c r="A449" s="136"/>
      <c r="B449" s="273"/>
      <c r="C449" s="275"/>
      <c r="D449" s="275"/>
      <c r="E449" s="275"/>
      <c r="F449" s="275"/>
      <c r="G449" s="275"/>
      <c r="H449" s="275"/>
      <c r="I449" s="275"/>
      <c r="J449" s="275"/>
      <c r="K449" s="283"/>
      <c r="L449" s="282"/>
      <c r="M449" s="282"/>
      <c r="N449" s="219"/>
      <c r="O449" s="283"/>
      <c r="P449" s="108"/>
      <c r="Q449" s="111"/>
      <c r="R449" s="111"/>
      <c r="S449" s="111"/>
      <c r="T449" s="111"/>
      <c r="U449" s="180"/>
      <c r="V449" s="112"/>
      <c r="W449" s="113"/>
      <c r="X449" s="112"/>
      <c r="Y449" s="113"/>
      <c r="Z449" s="112"/>
      <c r="AA449" s="408"/>
      <c r="AF449" s="703"/>
      <c r="AG449" s="703"/>
      <c r="AH449" s="703"/>
      <c r="AI449" s="703"/>
      <c r="AJ449" s="703"/>
      <c r="AK449" s="703"/>
      <c r="AL449" s="703"/>
      <c r="AM449" s="703"/>
      <c r="AN449" s="703"/>
      <c r="AO449" s="703"/>
      <c r="AP449" s="703"/>
    </row>
    <row r="450" spans="1:42" ht="12.75" hidden="1">
      <c r="A450" s="136"/>
      <c r="B450" s="273"/>
      <c r="C450" s="275"/>
      <c r="D450" s="275"/>
      <c r="E450" s="275"/>
      <c r="F450" s="275"/>
      <c r="G450" s="275"/>
      <c r="H450" s="275"/>
      <c r="I450" s="275"/>
      <c r="J450" s="275"/>
      <c r="K450" s="283"/>
      <c r="L450" s="282"/>
      <c r="M450" s="282"/>
      <c r="N450" s="219"/>
      <c r="O450" s="283"/>
      <c r="P450" s="108"/>
      <c r="Q450" s="111"/>
      <c r="R450" s="111"/>
      <c r="S450" s="111"/>
      <c r="T450" s="111"/>
      <c r="U450" s="180"/>
      <c r="V450" s="112"/>
      <c r="W450" s="113"/>
      <c r="X450" s="112"/>
      <c r="Y450" s="113"/>
      <c r="Z450" s="112"/>
      <c r="AA450" s="408"/>
      <c r="AF450" s="703"/>
      <c r="AG450" s="703"/>
      <c r="AH450" s="703"/>
      <c r="AI450" s="703"/>
      <c r="AJ450" s="703"/>
      <c r="AK450" s="703"/>
      <c r="AL450" s="703"/>
      <c r="AM450" s="703"/>
      <c r="AN450" s="703"/>
      <c r="AO450" s="703"/>
      <c r="AP450" s="703"/>
    </row>
    <row r="451" spans="1:42" ht="12.75" hidden="1">
      <c r="A451" s="136"/>
      <c r="B451" s="273"/>
      <c r="C451" s="275"/>
      <c r="D451" s="275"/>
      <c r="E451" s="275"/>
      <c r="F451" s="275"/>
      <c r="G451" s="275"/>
      <c r="H451" s="275"/>
      <c r="I451" s="275"/>
      <c r="J451" s="275"/>
      <c r="K451" s="283"/>
      <c r="L451" s="282"/>
      <c r="M451" s="282"/>
      <c r="N451" s="219"/>
      <c r="O451" s="283"/>
      <c r="P451" s="108"/>
      <c r="Q451" s="111"/>
      <c r="R451" s="111"/>
      <c r="S451" s="111"/>
      <c r="T451" s="111"/>
      <c r="U451" s="180"/>
      <c r="V451" s="112"/>
      <c r="W451" s="113"/>
      <c r="X451" s="112"/>
      <c r="Y451" s="113"/>
      <c r="Z451" s="112"/>
      <c r="AA451" s="408"/>
      <c r="AF451" s="703"/>
      <c r="AG451" s="703"/>
      <c r="AH451" s="703"/>
      <c r="AI451" s="703"/>
      <c r="AJ451" s="703"/>
      <c r="AK451" s="703"/>
      <c r="AL451" s="703"/>
      <c r="AM451" s="703"/>
      <c r="AN451" s="703"/>
      <c r="AO451" s="703"/>
      <c r="AP451" s="703"/>
    </row>
    <row r="452" spans="1:42" ht="12.75" hidden="1">
      <c r="A452" s="136"/>
      <c r="B452" s="273"/>
      <c r="C452" s="275"/>
      <c r="D452" s="275"/>
      <c r="E452" s="275"/>
      <c r="F452" s="275"/>
      <c r="G452" s="275"/>
      <c r="H452" s="275"/>
      <c r="I452" s="275"/>
      <c r="J452" s="275"/>
      <c r="K452" s="283"/>
      <c r="L452" s="282"/>
      <c r="M452" s="282"/>
      <c r="N452" s="219"/>
      <c r="O452" s="283"/>
      <c r="P452" s="108"/>
      <c r="Q452" s="111"/>
      <c r="R452" s="111"/>
      <c r="S452" s="111"/>
      <c r="T452" s="111"/>
      <c r="U452" s="180"/>
      <c r="V452" s="112"/>
      <c r="W452" s="113"/>
      <c r="X452" s="112"/>
      <c r="Y452" s="113"/>
      <c r="Z452" s="112"/>
      <c r="AA452" s="408"/>
      <c r="AF452" s="703"/>
      <c r="AG452" s="703"/>
      <c r="AH452" s="703"/>
      <c r="AI452" s="703"/>
      <c r="AJ452" s="703"/>
      <c r="AK452" s="703"/>
      <c r="AL452" s="703"/>
      <c r="AM452" s="703"/>
      <c r="AN452" s="703"/>
      <c r="AO452" s="703"/>
      <c r="AP452" s="703"/>
    </row>
    <row r="453" spans="1:42" ht="12.75" hidden="1">
      <c r="A453" s="136"/>
      <c r="B453" s="273"/>
      <c r="C453" s="275"/>
      <c r="D453" s="275"/>
      <c r="E453" s="275"/>
      <c r="F453" s="275"/>
      <c r="G453" s="275"/>
      <c r="H453" s="275"/>
      <c r="I453" s="275"/>
      <c r="J453" s="275"/>
      <c r="K453" s="283"/>
      <c r="L453" s="282"/>
      <c r="M453" s="282"/>
      <c r="N453" s="219"/>
      <c r="O453" s="283"/>
      <c r="P453" s="108"/>
      <c r="Q453" s="111"/>
      <c r="R453" s="111"/>
      <c r="S453" s="111"/>
      <c r="T453" s="111"/>
      <c r="U453" s="180"/>
      <c r="V453" s="112"/>
      <c r="W453" s="113"/>
      <c r="X453" s="112"/>
      <c r="Y453" s="113"/>
      <c r="Z453" s="112"/>
      <c r="AA453" s="408"/>
      <c r="AF453" s="703"/>
      <c r="AG453" s="703"/>
      <c r="AH453" s="703"/>
      <c r="AI453" s="703"/>
      <c r="AJ453" s="703"/>
      <c r="AK453" s="703"/>
      <c r="AL453" s="703"/>
      <c r="AM453" s="703"/>
      <c r="AN453" s="703"/>
      <c r="AO453" s="703"/>
      <c r="AP453" s="703"/>
    </row>
    <row r="454" spans="1:42" ht="12.75" hidden="1">
      <c r="A454" s="136"/>
      <c r="B454" s="273"/>
      <c r="C454" s="275"/>
      <c r="D454" s="275"/>
      <c r="E454" s="275"/>
      <c r="F454" s="275"/>
      <c r="G454" s="275"/>
      <c r="H454" s="275"/>
      <c r="I454" s="275"/>
      <c r="J454" s="275"/>
      <c r="K454" s="283"/>
      <c r="L454" s="282"/>
      <c r="M454" s="282"/>
      <c r="N454" s="219"/>
      <c r="O454" s="283"/>
      <c r="P454" s="108"/>
      <c r="Q454" s="111"/>
      <c r="R454" s="111"/>
      <c r="S454" s="111"/>
      <c r="T454" s="111"/>
      <c r="U454" s="180"/>
      <c r="V454" s="112"/>
      <c r="W454" s="113"/>
      <c r="X454" s="112"/>
      <c r="Y454" s="113"/>
      <c r="Z454" s="112"/>
      <c r="AA454" s="408"/>
      <c r="AF454" s="703"/>
      <c r="AG454" s="703"/>
      <c r="AH454" s="703"/>
      <c r="AI454" s="703"/>
      <c r="AJ454" s="703"/>
      <c r="AK454" s="703"/>
      <c r="AL454" s="703"/>
      <c r="AM454" s="703"/>
      <c r="AN454" s="703"/>
      <c r="AO454" s="703"/>
      <c r="AP454" s="703"/>
    </row>
    <row r="455" spans="1:42" ht="12.75" hidden="1">
      <c r="A455" s="136"/>
      <c r="B455" s="273"/>
      <c r="C455" s="275"/>
      <c r="D455" s="275"/>
      <c r="E455" s="275"/>
      <c r="F455" s="275"/>
      <c r="G455" s="275"/>
      <c r="H455" s="275"/>
      <c r="I455" s="275"/>
      <c r="J455" s="275"/>
      <c r="K455" s="283"/>
      <c r="L455" s="282"/>
      <c r="M455" s="282"/>
      <c r="N455" s="219"/>
      <c r="O455" s="283"/>
      <c r="P455" s="108"/>
      <c r="Q455" s="111"/>
      <c r="R455" s="111"/>
      <c r="S455" s="111"/>
      <c r="T455" s="111"/>
      <c r="U455" s="180"/>
      <c r="V455" s="112"/>
      <c r="W455" s="113"/>
      <c r="X455" s="112"/>
      <c r="Y455" s="113"/>
      <c r="Z455" s="112"/>
      <c r="AA455" s="408"/>
      <c r="AF455" s="703"/>
      <c r="AG455" s="703"/>
      <c r="AH455" s="703"/>
      <c r="AI455" s="703"/>
      <c r="AJ455" s="703"/>
      <c r="AK455" s="703"/>
      <c r="AL455" s="703"/>
      <c r="AM455" s="703"/>
      <c r="AN455" s="703"/>
      <c r="AO455" s="703"/>
      <c r="AP455" s="703"/>
    </row>
    <row r="456" spans="1:42" s="145" customFormat="1" ht="12.75" hidden="1">
      <c r="A456" s="143"/>
      <c r="B456" s="279"/>
      <c r="C456" s="280"/>
      <c r="D456" s="280"/>
      <c r="E456" s="280"/>
      <c r="F456" s="280"/>
      <c r="G456" s="280"/>
      <c r="H456" s="280"/>
      <c r="I456" s="280"/>
      <c r="J456" s="280"/>
      <c r="K456" s="283"/>
      <c r="L456" s="281"/>
      <c r="M456" s="281"/>
      <c r="N456" s="220"/>
      <c r="O456" s="269"/>
      <c r="P456" s="101"/>
      <c r="Q456" s="104"/>
      <c r="R456" s="104"/>
      <c r="S456" s="104"/>
      <c r="T456" s="104"/>
      <c r="U456" s="252"/>
      <c r="V456" s="105"/>
      <c r="W456" s="117"/>
      <c r="X456" s="105"/>
      <c r="Y456" s="117"/>
      <c r="Z456" s="105"/>
      <c r="AA456" s="407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</row>
    <row r="457" spans="1:42" ht="12.75" hidden="1">
      <c r="A457" s="136"/>
      <c r="B457" s="273"/>
      <c r="C457" s="275"/>
      <c r="D457" s="275"/>
      <c r="E457" s="275"/>
      <c r="F457" s="275"/>
      <c r="G457" s="275"/>
      <c r="H457" s="275"/>
      <c r="I457" s="275"/>
      <c r="J457" s="275"/>
      <c r="K457" s="283"/>
      <c r="L457" s="282"/>
      <c r="M457" s="282"/>
      <c r="N457" s="219"/>
      <c r="O457" s="283"/>
      <c r="P457" s="108"/>
      <c r="Q457" s="111"/>
      <c r="R457" s="111"/>
      <c r="S457" s="111"/>
      <c r="T457" s="111"/>
      <c r="U457" s="180"/>
      <c r="V457" s="112"/>
      <c r="W457" s="113"/>
      <c r="X457" s="112"/>
      <c r="Y457" s="113"/>
      <c r="Z457" s="112"/>
      <c r="AA457" s="408"/>
      <c r="AF457" s="703"/>
      <c r="AG457" s="703"/>
      <c r="AH457" s="703"/>
      <c r="AI457" s="703"/>
      <c r="AJ457" s="703"/>
      <c r="AK457" s="703"/>
      <c r="AL457" s="703"/>
      <c r="AM457" s="703"/>
      <c r="AN457" s="703"/>
      <c r="AO457" s="703"/>
      <c r="AP457" s="703"/>
    </row>
    <row r="458" spans="1:42" ht="12.75" hidden="1">
      <c r="A458" s="136"/>
      <c r="B458" s="273"/>
      <c r="C458" s="275"/>
      <c r="D458" s="275"/>
      <c r="E458" s="275"/>
      <c r="F458" s="275"/>
      <c r="G458" s="275"/>
      <c r="H458" s="275"/>
      <c r="I458" s="275"/>
      <c r="J458" s="275"/>
      <c r="K458" s="283"/>
      <c r="L458" s="282"/>
      <c r="M458" s="282"/>
      <c r="N458" s="219"/>
      <c r="O458" s="283"/>
      <c r="P458" s="108"/>
      <c r="Q458" s="111"/>
      <c r="R458" s="111"/>
      <c r="S458" s="111"/>
      <c r="T458" s="111"/>
      <c r="U458" s="180"/>
      <c r="V458" s="112"/>
      <c r="W458" s="113"/>
      <c r="X458" s="112"/>
      <c r="Y458" s="113"/>
      <c r="Z458" s="112"/>
      <c r="AA458" s="408"/>
      <c r="AF458" s="703"/>
      <c r="AG458" s="703"/>
      <c r="AH458" s="703"/>
      <c r="AI458" s="703"/>
      <c r="AJ458" s="703"/>
      <c r="AK458" s="703"/>
      <c r="AL458" s="703"/>
      <c r="AM458" s="703"/>
      <c r="AN458" s="703"/>
      <c r="AO458" s="703"/>
      <c r="AP458" s="703"/>
    </row>
    <row r="459" spans="1:42" ht="12.75" hidden="1">
      <c r="A459" s="136"/>
      <c r="B459" s="273"/>
      <c r="C459" s="275"/>
      <c r="D459" s="275"/>
      <c r="E459" s="275"/>
      <c r="F459" s="275"/>
      <c r="G459" s="275"/>
      <c r="H459" s="275"/>
      <c r="I459" s="275"/>
      <c r="J459" s="275"/>
      <c r="K459" s="283"/>
      <c r="L459" s="282"/>
      <c r="M459" s="282"/>
      <c r="N459" s="219"/>
      <c r="O459" s="283"/>
      <c r="P459" s="108"/>
      <c r="Q459" s="111"/>
      <c r="R459" s="111"/>
      <c r="S459" s="111"/>
      <c r="T459" s="111"/>
      <c r="U459" s="180"/>
      <c r="V459" s="112"/>
      <c r="W459" s="113"/>
      <c r="X459" s="112"/>
      <c r="Y459" s="113"/>
      <c r="Z459" s="112"/>
      <c r="AA459" s="408"/>
      <c r="AF459" s="703"/>
      <c r="AG459" s="703"/>
      <c r="AH459" s="703"/>
      <c r="AI459" s="703"/>
      <c r="AJ459" s="703"/>
      <c r="AK459" s="703"/>
      <c r="AL459" s="703"/>
      <c r="AM459" s="703"/>
      <c r="AN459" s="703"/>
      <c r="AO459" s="703"/>
      <c r="AP459" s="703"/>
    </row>
    <row r="460" spans="1:42" ht="12.75" hidden="1">
      <c r="A460" s="136"/>
      <c r="B460" s="273"/>
      <c r="C460" s="275"/>
      <c r="D460" s="275"/>
      <c r="E460" s="275"/>
      <c r="F460" s="275"/>
      <c r="G460" s="275"/>
      <c r="H460" s="275"/>
      <c r="I460" s="275"/>
      <c r="J460" s="275"/>
      <c r="K460" s="283"/>
      <c r="L460" s="282"/>
      <c r="M460" s="282"/>
      <c r="N460" s="219"/>
      <c r="O460" s="283"/>
      <c r="P460" s="108"/>
      <c r="Q460" s="111"/>
      <c r="R460" s="111"/>
      <c r="S460" s="111"/>
      <c r="T460" s="111"/>
      <c r="U460" s="180"/>
      <c r="V460" s="112"/>
      <c r="W460" s="113"/>
      <c r="X460" s="112"/>
      <c r="Y460" s="113"/>
      <c r="Z460" s="112"/>
      <c r="AA460" s="408"/>
      <c r="AF460" s="703"/>
      <c r="AG460" s="703"/>
      <c r="AH460" s="703"/>
      <c r="AI460" s="703"/>
      <c r="AJ460" s="703"/>
      <c r="AK460" s="703"/>
      <c r="AL460" s="703"/>
      <c r="AM460" s="703"/>
      <c r="AN460" s="703"/>
      <c r="AO460" s="703"/>
      <c r="AP460" s="703"/>
    </row>
    <row r="461" spans="1:42" ht="12.75" hidden="1">
      <c r="A461" s="136"/>
      <c r="B461" s="273"/>
      <c r="C461" s="275"/>
      <c r="D461" s="275"/>
      <c r="E461" s="275"/>
      <c r="F461" s="275"/>
      <c r="G461" s="275"/>
      <c r="H461" s="275"/>
      <c r="I461" s="275"/>
      <c r="J461" s="275"/>
      <c r="K461" s="283"/>
      <c r="L461" s="282"/>
      <c r="M461" s="282"/>
      <c r="N461" s="219"/>
      <c r="O461" s="283"/>
      <c r="P461" s="108"/>
      <c r="Q461" s="111"/>
      <c r="R461" s="111"/>
      <c r="S461" s="111"/>
      <c r="T461" s="111"/>
      <c r="U461" s="180"/>
      <c r="V461" s="112"/>
      <c r="W461" s="113"/>
      <c r="X461" s="112"/>
      <c r="Y461" s="113"/>
      <c r="Z461" s="112"/>
      <c r="AA461" s="408"/>
      <c r="AF461" s="703"/>
      <c r="AG461" s="703"/>
      <c r="AH461" s="703"/>
      <c r="AI461" s="703"/>
      <c r="AJ461" s="703"/>
      <c r="AK461" s="703"/>
      <c r="AL461" s="703"/>
      <c r="AM461" s="703"/>
      <c r="AN461" s="703"/>
      <c r="AO461" s="703"/>
      <c r="AP461" s="703"/>
    </row>
    <row r="462" spans="1:42" s="145" customFormat="1" ht="12.75" hidden="1">
      <c r="A462" s="143"/>
      <c r="B462" s="279"/>
      <c r="C462" s="280"/>
      <c r="D462" s="280"/>
      <c r="E462" s="280"/>
      <c r="F462" s="280"/>
      <c r="G462" s="280"/>
      <c r="H462" s="280"/>
      <c r="I462" s="280"/>
      <c r="J462" s="280"/>
      <c r="K462" s="283"/>
      <c r="L462" s="281"/>
      <c r="M462" s="281"/>
      <c r="N462" s="220"/>
      <c r="O462" s="269"/>
      <c r="P462" s="101"/>
      <c r="Q462" s="104"/>
      <c r="R462" s="104"/>
      <c r="S462" s="104"/>
      <c r="T462" s="104"/>
      <c r="U462" s="252"/>
      <c r="V462" s="105"/>
      <c r="W462" s="117"/>
      <c r="X462" s="105"/>
      <c r="Y462" s="117"/>
      <c r="Z462" s="105"/>
      <c r="AA462" s="407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</row>
    <row r="463" spans="1:42" ht="12.75" hidden="1">
      <c r="A463" s="136"/>
      <c r="B463" s="273"/>
      <c r="C463" s="275"/>
      <c r="D463" s="275"/>
      <c r="E463" s="275"/>
      <c r="F463" s="275"/>
      <c r="G463" s="275"/>
      <c r="H463" s="275"/>
      <c r="I463" s="275"/>
      <c r="J463" s="275"/>
      <c r="K463" s="283"/>
      <c r="L463" s="282"/>
      <c r="M463" s="282"/>
      <c r="N463" s="219"/>
      <c r="O463" s="283"/>
      <c r="P463" s="108"/>
      <c r="Q463" s="111"/>
      <c r="R463" s="111"/>
      <c r="S463" s="111"/>
      <c r="T463" s="111"/>
      <c r="U463" s="180"/>
      <c r="V463" s="112"/>
      <c r="W463" s="113"/>
      <c r="X463" s="112"/>
      <c r="Y463" s="113"/>
      <c r="Z463" s="112"/>
      <c r="AA463" s="408"/>
      <c r="AF463" s="703"/>
      <c r="AG463" s="703"/>
      <c r="AH463" s="703"/>
      <c r="AI463" s="703"/>
      <c r="AJ463" s="703"/>
      <c r="AK463" s="703"/>
      <c r="AL463" s="703"/>
      <c r="AM463" s="703"/>
      <c r="AN463" s="703"/>
      <c r="AO463" s="703"/>
      <c r="AP463" s="703"/>
    </row>
    <row r="464" spans="1:42" ht="12.75" hidden="1">
      <c r="A464" s="136"/>
      <c r="B464" s="273"/>
      <c r="C464" s="275"/>
      <c r="D464" s="275"/>
      <c r="E464" s="275"/>
      <c r="F464" s="275"/>
      <c r="G464" s="275"/>
      <c r="H464" s="275"/>
      <c r="I464" s="275"/>
      <c r="J464" s="275"/>
      <c r="K464" s="283"/>
      <c r="L464" s="282"/>
      <c r="M464" s="282"/>
      <c r="N464" s="219"/>
      <c r="O464" s="283"/>
      <c r="P464" s="108"/>
      <c r="Q464" s="111"/>
      <c r="R464" s="111"/>
      <c r="S464" s="111"/>
      <c r="T464" s="111"/>
      <c r="U464" s="180"/>
      <c r="V464" s="112"/>
      <c r="W464" s="113"/>
      <c r="X464" s="112"/>
      <c r="Y464" s="113"/>
      <c r="Z464" s="112"/>
      <c r="AA464" s="408"/>
      <c r="AF464" s="703"/>
      <c r="AG464" s="703"/>
      <c r="AH464" s="703"/>
      <c r="AI464" s="703"/>
      <c r="AJ464" s="703"/>
      <c r="AK464" s="703"/>
      <c r="AL464" s="703"/>
      <c r="AM464" s="703"/>
      <c r="AN464" s="703"/>
      <c r="AO464" s="703"/>
      <c r="AP464" s="703"/>
    </row>
    <row r="465" spans="1:42" ht="12.75" hidden="1">
      <c r="A465" s="136"/>
      <c r="B465" s="273"/>
      <c r="C465" s="275"/>
      <c r="D465" s="275"/>
      <c r="E465" s="275"/>
      <c r="F465" s="275"/>
      <c r="G465" s="275"/>
      <c r="H465" s="275"/>
      <c r="I465" s="275"/>
      <c r="J465" s="275"/>
      <c r="K465" s="283"/>
      <c r="L465" s="282"/>
      <c r="M465" s="282"/>
      <c r="N465" s="219"/>
      <c r="O465" s="283"/>
      <c r="P465" s="108"/>
      <c r="Q465" s="111"/>
      <c r="R465" s="111"/>
      <c r="S465" s="111"/>
      <c r="T465" s="111"/>
      <c r="U465" s="180"/>
      <c r="V465" s="112"/>
      <c r="W465" s="113"/>
      <c r="X465" s="112"/>
      <c r="Y465" s="113"/>
      <c r="Z465" s="112"/>
      <c r="AA465" s="408"/>
      <c r="AF465" s="703"/>
      <c r="AG465" s="703"/>
      <c r="AH465" s="703"/>
      <c r="AI465" s="703"/>
      <c r="AJ465" s="703"/>
      <c r="AK465" s="703"/>
      <c r="AL465" s="703"/>
      <c r="AM465" s="703"/>
      <c r="AN465" s="703"/>
      <c r="AO465" s="703"/>
      <c r="AP465" s="703"/>
    </row>
    <row r="466" spans="1:42" ht="12.75" hidden="1">
      <c r="A466" s="136"/>
      <c r="B466" s="273"/>
      <c r="C466" s="275"/>
      <c r="D466" s="275"/>
      <c r="E466" s="275"/>
      <c r="F466" s="275"/>
      <c r="G466" s="275"/>
      <c r="H466" s="275"/>
      <c r="I466" s="275"/>
      <c r="J466" s="275"/>
      <c r="K466" s="283"/>
      <c r="L466" s="282"/>
      <c r="M466" s="282"/>
      <c r="N466" s="219"/>
      <c r="O466" s="283"/>
      <c r="P466" s="108"/>
      <c r="Q466" s="111"/>
      <c r="R466" s="111"/>
      <c r="S466" s="111"/>
      <c r="T466" s="111"/>
      <c r="U466" s="180"/>
      <c r="V466" s="112"/>
      <c r="W466" s="113"/>
      <c r="X466" s="112"/>
      <c r="Y466" s="113"/>
      <c r="Z466" s="112"/>
      <c r="AA466" s="408"/>
      <c r="AF466" s="703"/>
      <c r="AG466" s="703"/>
      <c r="AH466" s="703"/>
      <c r="AI466" s="703"/>
      <c r="AJ466" s="703"/>
      <c r="AK466" s="703"/>
      <c r="AL466" s="703"/>
      <c r="AM466" s="703"/>
      <c r="AN466" s="703"/>
      <c r="AO466" s="703"/>
      <c r="AP466" s="703"/>
    </row>
    <row r="467" spans="1:42" ht="12.75" hidden="1">
      <c r="A467" s="136"/>
      <c r="B467" s="273"/>
      <c r="C467" s="275"/>
      <c r="D467" s="275"/>
      <c r="E467" s="275"/>
      <c r="F467" s="275"/>
      <c r="G467" s="275"/>
      <c r="H467" s="275"/>
      <c r="I467" s="275"/>
      <c r="J467" s="275"/>
      <c r="K467" s="283"/>
      <c r="L467" s="282"/>
      <c r="M467" s="282"/>
      <c r="N467" s="219"/>
      <c r="O467" s="283"/>
      <c r="P467" s="108"/>
      <c r="Q467" s="111"/>
      <c r="R467" s="111"/>
      <c r="S467" s="111"/>
      <c r="T467" s="111"/>
      <c r="U467" s="180"/>
      <c r="V467" s="112"/>
      <c r="W467" s="113"/>
      <c r="X467" s="112"/>
      <c r="Y467" s="113"/>
      <c r="Z467" s="112"/>
      <c r="AA467" s="408"/>
      <c r="AF467" s="703"/>
      <c r="AG467" s="703"/>
      <c r="AH467" s="703"/>
      <c r="AI467" s="703"/>
      <c r="AJ467" s="703"/>
      <c r="AK467" s="703"/>
      <c r="AL467" s="703"/>
      <c r="AM467" s="703"/>
      <c r="AN467" s="703"/>
      <c r="AO467" s="703"/>
      <c r="AP467" s="703"/>
    </row>
    <row r="468" spans="1:42" s="145" customFormat="1" ht="12.75" hidden="1">
      <c r="A468" s="143"/>
      <c r="B468" s="279"/>
      <c r="C468" s="280"/>
      <c r="D468" s="280"/>
      <c r="E468" s="280"/>
      <c r="F468" s="280"/>
      <c r="G468" s="280"/>
      <c r="H468" s="280"/>
      <c r="I468" s="280"/>
      <c r="J468" s="280"/>
      <c r="K468" s="283"/>
      <c r="L468" s="281"/>
      <c r="M468" s="281"/>
      <c r="N468" s="220"/>
      <c r="O468" s="269"/>
      <c r="P468" s="101"/>
      <c r="Q468" s="104"/>
      <c r="R468" s="104"/>
      <c r="S468" s="104"/>
      <c r="T468" s="104"/>
      <c r="U468" s="252"/>
      <c r="V468" s="105"/>
      <c r="W468" s="117"/>
      <c r="X468" s="105"/>
      <c r="Y468" s="117"/>
      <c r="Z468" s="105"/>
      <c r="AA468" s="407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</row>
    <row r="469" spans="1:42" ht="12.75" hidden="1">
      <c r="A469" s="136"/>
      <c r="B469" s="273"/>
      <c r="C469" s="275"/>
      <c r="D469" s="275"/>
      <c r="E469" s="275"/>
      <c r="F469" s="275"/>
      <c r="G469" s="275"/>
      <c r="H469" s="275"/>
      <c r="I469" s="275"/>
      <c r="J469" s="275"/>
      <c r="K469" s="283"/>
      <c r="L469" s="282"/>
      <c r="M469" s="282"/>
      <c r="N469" s="219"/>
      <c r="O469" s="283"/>
      <c r="P469" s="108"/>
      <c r="Q469" s="111"/>
      <c r="R469" s="111"/>
      <c r="S469" s="111"/>
      <c r="T469" s="111"/>
      <c r="U469" s="180"/>
      <c r="V469" s="112"/>
      <c r="W469" s="113"/>
      <c r="X469" s="112"/>
      <c r="Y469" s="113"/>
      <c r="Z469" s="112"/>
      <c r="AA469" s="408"/>
      <c r="AF469" s="703"/>
      <c r="AG469" s="703"/>
      <c r="AH469" s="703"/>
      <c r="AI469" s="703"/>
      <c r="AJ469" s="703"/>
      <c r="AK469" s="703"/>
      <c r="AL469" s="703"/>
      <c r="AM469" s="703"/>
      <c r="AN469" s="703"/>
      <c r="AO469" s="703"/>
      <c r="AP469" s="703"/>
    </row>
    <row r="470" spans="1:42" ht="12.75" hidden="1">
      <c r="A470" s="136"/>
      <c r="B470" s="273"/>
      <c r="C470" s="275"/>
      <c r="D470" s="275"/>
      <c r="E470" s="275"/>
      <c r="F470" s="275"/>
      <c r="G470" s="275"/>
      <c r="H470" s="275"/>
      <c r="I470" s="275"/>
      <c r="J470" s="275"/>
      <c r="K470" s="283"/>
      <c r="L470" s="282"/>
      <c r="M470" s="282"/>
      <c r="N470" s="219"/>
      <c r="O470" s="283"/>
      <c r="P470" s="108"/>
      <c r="Q470" s="111"/>
      <c r="R470" s="111"/>
      <c r="S470" s="111"/>
      <c r="T470" s="111"/>
      <c r="U470" s="180"/>
      <c r="V470" s="112"/>
      <c r="W470" s="113"/>
      <c r="X470" s="112"/>
      <c r="Y470" s="113"/>
      <c r="Z470" s="112"/>
      <c r="AA470" s="408"/>
      <c r="AF470" s="703"/>
      <c r="AG470" s="703"/>
      <c r="AH470" s="703"/>
      <c r="AI470" s="703"/>
      <c r="AJ470" s="703"/>
      <c r="AK470" s="703"/>
      <c r="AL470" s="703"/>
      <c r="AM470" s="703"/>
      <c r="AN470" s="703"/>
      <c r="AO470" s="703"/>
      <c r="AP470" s="703"/>
    </row>
    <row r="471" spans="1:42" ht="12.75" hidden="1">
      <c r="A471" s="136"/>
      <c r="B471" s="273"/>
      <c r="C471" s="275"/>
      <c r="D471" s="275"/>
      <c r="E471" s="275"/>
      <c r="F471" s="275"/>
      <c r="G471" s="275"/>
      <c r="H471" s="275"/>
      <c r="I471" s="275"/>
      <c r="J471" s="275"/>
      <c r="K471" s="283"/>
      <c r="L471" s="282"/>
      <c r="M471" s="282"/>
      <c r="N471" s="219"/>
      <c r="O471" s="283"/>
      <c r="P471" s="108"/>
      <c r="Q471" s="111"/>
      <c r="R471" s="111"/>
      <c r="S471" s="111"/>
      <c r="T471" s="111"/>
      <c r="U471" s="180"/>
      <c r="V471" s="112"/>
      <c r="W471" s="113"/>
      <c r="X471" s="112"/>
      <c r="Y471" s="113"/>
      <c r="Z471" s="112"/>
      <c r="AA471" s="408"/>
      <c r="AF471" s="703"/>
      <c r="AG471" s="703"/>
      <c r="AH471" s="703"/>
      <c r="AI471" s="703"/>
      <c r="AJ471" s="703"/>
      <c r="AK471" s="703"/>
      <c r="AL471" s="703"/>
      <c r="AM471" s="703"/>
      <c r="AN471" s="703"/>
      <c r="AO471" s="703"/>
      <c r="AP471" s="703"/>
    </row>
    <row r="472" spans="1:42" ht="12.75" hidden="1">
      <c r="A472" s="136"/>
      <c r="B472" s="273"/>
      <c r="C472" s="275"/>
      <c r="D472" s="275"/>
      <c r="E472" s="275"/>
      <c r="F472" s="275"/>
      <c r="G472" s="275"/>
      <c r="H472" s="275"/>
      <c r="I472" s="275"/>
      <c r="J472" s="275"/>
      <c r="K472" s="283"/>
      <c r="L472" s="282"/>
      <c r="M472" s="282"/>
      <c r="N472" s="219"/>
      <c r="O472" s="283"/>
      <c r="P472" s="108"/>
      <c r="Q472" s="111"/>
      <c r="R472" s="111"/>
      <c r="S472" s="111"/>
      <c r="T472" s="111"/>
      <c r="U472" s="180"/>
      <c r="V472" s="112"/>
      <c r="W472" s="113"/>
      <c r="X472" s="112"/>
      <c r="Y472" s="113"/>
      <c r="Z472" s="112"/>
      <c r="AA472" s="408"/>
      <c r="AF472" s="703"/>
      <c r="AG472" s="703"/>
      <c r="AH472" s="703"/>
      <c r="AI472" s="703"/>
      <c r="AJ472" s="703"/>
      <c r="AK472" s="703"/>
      <c r="AL472" s="703"/>
      <c r="AM472" s="703"/>
      <c r="AN472" s="703"/>
      <c r="AO472" s="703"/>
      <c r="AP472" s="703"/>
    </row>
    <row r="473" spans="1:42" ht="12.75" hidden="1">
      <c r="A473" s="136"/>
      <c r="B473" s="273"/>
      <c r="C473" s="275"/>
      <c r="D473" s="275"/>
      <c r="E473" s="275"/>
      <c r="F473" s="275"/>
      <c r="G473" s="275"/>
      <c r="H473" s="275"/>
      <c r="I473" s="275"/>
      <c r="J473" s="275"/>
      <c r="K473" s="283"/>
      <c r="L473" s="282"/>
      <c r="M473" s="282"/>
      <c r="N473" s="219"/>
      <c r="O473" s="283"/>
      <c r="P473" s="108"/>
      <c r="Q473" s="111"/>
      <c r="R473" s="111"/>
      <c r="S473" s="111"/>
      <c r="T473" s="111"/>
      <c r="U473" s="180"/>
      <c r="V473" s="112"/>
      <c r="W473" s="113"/>
      <c r="X473" s="112"/>
      <c r="Y473" s="113"/>
      <c r="Z473" s="112"/>
      <c r="AA473" s="408"/>
      <c r="AF473" s="703"/>
      <c r="AG473" s="703"/>
      <c r="AH473" s="703"/>
      <c r="AI473" s="703"/>
      <c r="AJ473" s="703"/>
      <c r="AK473" s="703"/>
      <c r="AL473" s="703"/>
      <c r="AM473" s="703"/>
      <c r="AN473" s="703"/>
      <c r="AO473" s="703"/>
      <c r="AP473" s="703"/>
    </row>
    <row r="474" spans="1:42" ht="12.75" hidden="1">
      <c r="A474" s="136"/>
      <c r="B474" s="273"/>
      <c r="C474" s="275"/>
      <c r="D474" s="275"/>
      <c r="E474" s="275"/>
      <c r="F474" s="275"/>
      <c r="G474" s="275"/>
      <c r="H474" s="275"/>
      <c r="I474" s="275"/>
      <c r="J474" s="275"/>
      <c r="K474" s="283"/>
      <c r="L474" s="282"/>
      <c r="M474" s="282"/>
      <c r="N474" s="219"/>
      <c r="O474" s="283"/>
      <c r="P474" s="108"/>
      <c r="Q474" s="111"/>
      <c r="R474" s="111"/>
      <c r="S474" s="111"/>
      <c r="T474" s="111"/>
      <c r="U474" s="180"/>
      <c r="V474" s="112"/>
      <c r="W474" s="113"/>
      <c r="X474" s="112"/>
      <c r="Y474" s="113"/>
      <c r="Z474" s="112"/>
      <c r="AA474" s="408"/>
      <c r="AF474" s="703"/>
      <c r="AG474" s="703"/>
      <c r="AH474" s="703"/>
      <c r="AI474" s="703"/>
      <c r="AJ474" s="703"/>
      <c r="AK474" s="703"/>
      <c r="AL474" s="703"/>
      <c r="AM474" s="703"/>
      <c r="AN474" s="703"/>
      <c r="AO474" s="703"/>
      <c r="AP474" s="703"/>
    </row>
    <row r="475" spans="1:42" ht="12.75" hidden="1">
      <c r="A475" s="136"/>
      <c r="B475" s="273"/>
      <c r="C475" s="275"/>
      <c r="D475" s="275"/>
      <c r="E475" s="275"/>
      <c r="F475" s="275"/>
      <c r="G475" s="275"/>
      <c r="H475" s="275"/>
      <c r="I475" s="275"/>
      <c r="J475" s="275"/>
      <c r="K475" s="283"/>
      <c r="L475" s="282"/>
      <c r="M475" s="282"/>
      <c r="N475" s="219"/>
      <c r="O475" s="283"/>
      <c r="P475" s="108"/>
      <c r="Q475" s="111"/>
      <c r="R475" s="111"/>
      <c r="S475" s="111"/>
      <c r="T475" s="111"/>
      <c r="U475" s="180"/>
      <c r="V475" s="112"/>
      <c r="W475" s="113"/>
      <c r="X475" s="112"/>
      <c r="Y475" s="113"/>
      <c r="Z475" s="112"/>
      <c r="AA475" s="408"/>
      <c r="AF475" s="703"/>
      <c r="AG475" s="703"/>
      <c r="AH475" s="703"/>
      <c r="AI475" s="703"/>
      <c r="AJ475" s="703"/>
      <c r="AK475" s="703"/>
      <c r="AL475" s="703"/>
      <c r="AM475" s="703"/>
      <c r="AN475" s="703"/>
      <c r="AO475" s="703"/>
      <c r="AP475" s="703"/>
    </row>
    <row r="476" spans="1:42" ht="12.75" hidden="1">
      <c r="A476" s="136"/>
      <c r="B476" s="273"/>
      <c r="C476" s="275"/>
      <c r="D476" s="275"/>
      <c r="E476" s="275"/>
      <c r="F476" s="275"/>
      <c r="G476" s="275"/>
      <c r="H476" s="275"/>
      <c r="I476" s="275"/>
      <c r="J476" s="275"/>
      <c r="K476" s="283"/>
      <c r="L476" s="282"/>
      <c r="M476" s="282"/>
      <c r="N476" s="219"/>
      <c r="O476" s="283"/>
      <c r="P476" s="108"/>
      <c r="Q476" s="111"/>
      <c r="R476" s="111"/>
      <c r="S476" s="111"/>
      <c r="T476" s="111"/>
      <c r="U476" s="180"/>
      <c r="V476" s="112"/>
      <c r="W476" s="113"/>
      <c r="X476" s="112"/>
      <c r="Y476" s="113"/>
      <c r="Z476" s="112"/>
      <c r="AA476" s="408"/>
      <c r="AF476" s="703"/>
      <c r="AG476" s="703"/>
      <c r="AH476" s="703"/>
      <c r="AI476" s="703"/>
      <c r="AJ476" s="703"/>
      <c r="AK476" s="703"/>
      <c r="AL476" s="703"/>
      <c r="AM476" s="703"/>
      <c r="AN476" s="703"/>
      <c r="AO476" s="703"/>
      <c r="AP476" s="703"/>
    </row>
    <row r="477" spans="1:42" ht="12.75" hidden="1">
      <c r="A477" s="136"/>
      <c r="B477" s="273"/>
      <c r="C477" s="275"/>
      <c r="D477" s="275"/>
      <c r="E477" s="275"/>
      <c r="F477" s="275"/>
      <c r="G477" s="275"/>
      <c r="H477" s="275"/>
      <c r="I477" s="275"/>
      <c r="J477" s="275"/>
      <c r="K477" s="283"/>
      <c r="L477" s="282"/>
      <c r="M477" s="282"/>
      <c r="N477" s="219"/>
      <c r="O477" s="283"/>
      <c r="P477" s="108"/>
      <c r="Q477" s="111"/>
      <c r="R477" s="111"/>
      <c r="S477" s="111"/>
      <c r="T477" s="111"/>
      <c r="U477" s="180"/>
      <c r="V477" s="112"/>
      <c r="W477" s="113"/>
      <c r="X477" s="112"/>
      <c r="Y477" s="113"/>
      <c r="Z477" s="112"/>
      <c r="AA477" s="408"/>
      <c r="AF477" s="703"/>
      <c r="AG477" s="703"/>
      <c r="AH477" s="703"/>
      <c r="AI477" s="703"/>
      <c r="AJ477" s="703"/>
      <c r="AK477" s="703"/>
      <c r="AL477" s="703"/>
      <c r="AM477" s="703"/>
      <c r="AN477" s="703"/>
      <c r="AO477" s="703"/>
      <c r="AP477" s="703"/>
    </row>
    <row r="478" spans="1:42" ht="12.75" hidden="1">
      <c r="A478" s="136"/>
      <c r="B478" s="273"/>
      <c r="C478" s="275"/>
      <c r="D478" s="275"/>
      <c r="E478" s="275"/>
      <c r="F478" s="275"/>
      <c r="G478" s="275"/>
      <c r="H478" s="275"/>
      <c r="I478" s="275"/>
      <c r="J478" s="275"/>
      <c r="K478" s="283"/>
      <c r="L478" s="282"/>
      <c r="M478" s="282"/>
      <c r="N478" s="219"/>
      <c r="O478" s="283"/>
      <c r="P478" s="108"/>
      <c r="Q478" s="111"/>
      <c r="R478" s="111"/>
      <c r="S478" s="111"/>
      <c r="T478" s="111"/>
      <c r="U478" s="180"/>
      <c r="V478" s="112"/>
      <c r="W478" s="113"/>
      <c r="X478" s="112"/>
      <c r="Y478" s="113"/>
      <c r="Z478" s="112"/>
      <c r="AA478" s="408"/>
      <c r="AF478" s="703"/>
      <c r="AG478" s="703"/>
      <c r="AH478" s="703"/>
      <c r="AI478" s="703"/>
      <c r="AJ478" s="703"/>
      <c r="AK478" s="703"/>
      <c r="AL478" s="703"/>
      <c r="AM478" s="703"/>
      <c r="AN478" s="703"/>
      <c r="AO478" s="703"/>
      <c r="AP478" s="703"/>
    </row>
    <row r="479" spans="1:42" ht="12.75" hidden="1">
      <c r="A479" s="136"/>
      <c r="B479" s="273"/>
      <c r="C479" s="275"/>
      <c r="D479" s="275"/>
      <c r="E479" s="275"/>
      <c r="F479" s="275"/>
      <c r="G479" s="275"/>
      <c r="H479" s="275"/>
      <c r="I479" s="275"/>
      <c r="J479" s="275"/>
      <c r="K479" s="283"/>
      <c r="L479" s="282"/>
      <c r="M479" s="282"/>
      <c r="N479" s="219"/>
      <c r="O479" s="283"/>
      <c r="P479" s="108"/>
      <c r="Q479" s="111"/>
      <c r="R479" s="111"/>
      <c r="S479" s="111"/>
      <c r="T479" s="111"/>
      <c r="U479" s="180"/>
      <c r="V479" s="112"/>
      <c r="W479" s="113"/>
      <c r="X479" s="112"/>
      <c r="Y479" s="113"/>
      <c r="Z479" s="112"/>
      <c r="AA479" s="408"/>
      <c r="AF479" s="703"/>
      <c r="AG479" s="703"/>
      <c r="AH479" s="703"/>
      <c r="AI479" s="703"/>
      <c r="AJ479" s="703"/>
      <c r="AK479" s="703"/>
      <c r="AL479" s="703"/>
      <c r="AM479" s="703"/>
      <c r="AN479" s="703"/>
      <c r="AO479" s="703"/>
      <c r="AP479" s="703"/>
    </row>
    <row r="480" spans="1:42" ht="12.75" hidden="1">
      <c r="A480" s="136"/>
      <c r="B480" s="273"/>
      <c r="C480" s="275"/>
      <c r="D480" s="275"/>
      <c r="E480" s="275"/>
      <c r="F480" s="275"/>
      <c r="G480" s="275"/>
      <c r="H480" s="275"/>
      <c r="I480" s="275"/>
      <c r="J480" s="275"/>
      <c r="K480" s="283"/>
      <c r="L480" s="282"/>
      <c r="M480" s="282"/>
      <c r="N480" s="219"/>
      <c r="O480" s="283"/>
      <c r="P480" s="108"/>
      <c r="Q480" s="111"/>
      <c r="R480" s="111"/>
      <c r="S480" s="111"/>
      <c r="T480" s="111"/>
      <c r="U480" s="180"/>
      <c r="V480" s="112"/>
      <c r="W480" s="113"/>
      <c r="X480" s="112"/>
      <c r="Y480" s="113"/>
      <c r="Z480" s="112"/>
      <c r="AA480" s="408"/>
      <c r="AF480" s="703"/>
      <c r="AG480" s="703"/>
      <c r="AH480" s="703"/>
      <c r="AI480" s="703"/>
      <c r="AJ480" s="703"/>
      <c r="AK480" s="703"/>
      <c r="AL480" s="703"/>
      <c r="AM480" s="703"/>
      <c r="AN480" s="703"/>
      <c r="AO480" s="703"/>
      <c r="AP480" s="703"/>
    </row>
    <row r="481" spans="1:42" ht="12.75" hidden="1">
      <c r="A481" s="136"/>
      <c r="B481" s="273"/>
      <c r="C481" s="275"/>
      <c r="D481" s="275"/>
      <c r="E481" s="275"/>
      <c r="F481" s="275"/>
      <c r="G481" s="275"/>
      <c r="H481" s="275"/>
      <c r="I481" s="275"/>
      <c r="J481" s="275"/>
      <c r="K481" s="283"/>
      <c r="L481" s="282"/>
      <c r="M481" s="282"/>
      <c r="N481" s="219"/>
      <c r="O481" s="283"/>
      <c r="P481" s="108"/>
      <c r="Q481" s="111"/>
      <c r="R481" s="111"/>
      <c r="S481" s="111"/>
      <c r="T481" s="111"/>
      <c r="U481" s="180"/>
      <c r="V481" s="112"/>
      <c r="W481" s="113"/>
      <c r="X481" s="112"/>
      <c r="Y481" s="113"/>
      <c r="Z481" s="112"/>
      <c r="AA481" s="408"/>
      <c r="AF481" s="703"/>
      <c r="AG481" s="703"/>
      <c r="AH481" s="703"/>
      <c r="AI481" s="703"/>
      <c r="AJ481" s="703"/>
      <c r="AK481" s="703"/>
      <c r="AL481" s="703"/>
      <c r="AM481" s="703"/>
      <c r="AN481" s="703"/>
      <c r="AO481" s="703"/>
      <c r="AP481" s="703"/>
    </row>
    <row r="482" spans="1:42" ht="12.75" hidden="1">
      <c r="A482" s="136"/>
      <c r="B482" s="273"/>
      <c r="C482" s="275"/>
      <c r="D482" s="275"/>
      <c r="E482" s="275"/>
      <c r="F482" s="275"/>
      <c r="G482" s="275"/>
      <c r="H482" s="275"/>
      <c r="I482" s="275"/>
      <c r="J482" s="275"/>
      <c r="K482" s="283"/>
      <c r="L482" s="282"/>
      <c r="M482" s="282"/>
      <c r="N482" s="219"/>
      <c r="O482" s="283"/>
      <c r="P482" s="108"/>
      <c r="Q482" s="111"/>
      <c r="R482" s="111"/>
      <c r="S482" s="111"/>
      <c r="T482" s="111"/>
      <c r="U482" s="180"/>
      <c r="V482" s="112"/>
      <c r="W482" s="113"/>
      <c r="X482" s="112"/>
      <c r="Y482" s="113"/>
      <c r="Z482" s="112"/>
      <c r="AA482" s="408"/>
      <c r="AF482" s="703"/>
      <c r="AG482" s="703"/>
      <c r="AH482" s="703"/>
      <c r="AI482" s="703"/>
      <c r="AJ482" s="703"/>
      <c r="AK482" s="703"/>
      <c r="AL482" s="703"/>
      <c r="AM482" s="703"/>
      <c r="AN482" s="703"/>
      <c r="AO482" s="703"/>
      <c r="AP482" s="703"/>
    </row>
    <row r="483" spans="1:42" ht="12.75" hidden="1">
      <c r="A483" s="136"/>
      <c r="B483" s="273"/>
      <c r="C483" s="275"/>
      <c r="D483" s="275"/>
      <c r="E483" s="275"/>
      <c r="F483" s="275"/>
      <c r="G483" s="275"/>
      <c r="H483" s="275"/>
      <c r="I483" s="275"/>
      <c r="J483" s="275"/>
      <c r="K483" s="283"/>
      <c r="L483" s="282"/>
      <c r="M483" s="282"/>
      <c r="N483" s="219"/>
      <c r="O483" s="283"/>
      <c r="P483" s="108"/>
      <c r="Q483" s="111"/>
      <c r="R483" s="111"/>
      <c r="S483" s="111"/>
      <c r="T483" s="111"/>
      <c r="U483" s="180"/>
      <c r="V483" s="112"/>
      <c r="W483" s="113"/>
      <c r="X483" s="112"/>
      <c r="Y483" s="113"/>
      <c r="Z483" s="112"/>
      <c r="AA483" s="408"/>
      <c r="AF483" s="703"/>
      <c r="AG483" s="703"/>
      <c r="AH483" s="703"/>
      <c r="AI483" s="703"/>
      <c r="AJ483" s="703"/>
      <c r="AK483" s="703"/>
      <c r="AL483" s="703"/>
      <c r="AM483" s="703"/>
      <c r="AN483" s="703"/>
      <c r="AO483" s="703"/>
      <c r="AP483" s="703"/>
    </row>
    <row r="484" spans="1:42" ht="12.75" hidden="1">
      <c r="A484" s="136"/>
      <c r="B484" s="273"/>
      <c r="C484" s="275"/>
      <c r="D484" s="275"/>
      <c r="E484" s="275"/>
      <c r="F484" s="275"/>
      <c r="G484" s="275"/>
      <c r="H484" s="275"/>
      <c r="I484" s="275"/>
      <c r="J484" s="275"/>
      <c r="K484" s="283"/>
      <c r="L484" s="282"/>
      <c r="M484" s="282"/>
      <c r="N484" s="219"/>
      <c r="O484" s="283"/>
      <c r="P484" s="108"/>
      <c r="Q484" s="111"/>
      <c r="R484" s="111"/>
      <c r="S484" s="111"/>
      <c r="T484" s="111"/>
      <c r="U484" s="180"/>
      <c r="V484" s="112"/>
      <c r="W484" s="113"/>
      <c r="X484" s="112"/>
      <c r="Y484" s="113"/>
      <c r="Z484" s="112"/>
      <c r="AA484" s="408"/>
      <c r="AF484" s="703"/>
      <c r="AG484" s="703"/>
      <c r="AH484" s="703"/>
      <c r="AI484" s="703"/>
      <c r="AJ484" s="703"/>
      <c r="AK484" s="703"/>
      <c r="AL484" s="703"/>
      <c r="AM484" s="703"/>
      <c r="AN484" s="703"/>
      <c r="AO484" s="703"/>
      <c r="AP484" s="703"/>
    </row>
    <row r="485" spans="1:42" ht="1.5" customHeight="1" hidden="1">
      <c r="A485" s="136"/>
      <c r="B485" s="273"/>
      <c r="C485" s="275"/>
      <c r="D485" s="275"/>
      <c r="E485" s="275"/>
      <c r="F485" s="275"/>
      <c r="G485" s="275"/>
      <c r="H485" s="275"/>
      <c r="I485" s="275"/>
      <c r="J485" s="275"/>
      <c r="K485" s="283"/>
      <c r="L485" s="282"/>
      <c r="M485" s="282"/>
      <c r="N485" s="219"/>
      <c r="O485" s="283"/>
      <c r="P485" s="108"/>
      <c r="Q485" s="111"/>
      <c r="R485" s="111"/>
      <c r="S485" s="111"/>
      <c r="T485" s="111"/>
      <c r="U485" s="180"/>
      <c r="V485" s="112"/>
      <c r="W485" s="113"/>
      <c r="X485" s="112"/>
      <c r="Y485" s="113"/>
      <c r="Z485" s="112"/>
      <c r="AA485" s="408"/>
      <c r="AF485" s="703"/>
      <c r="AG485" s="703"/>
      <c r="AH485" s="703"/>
      <c r="AI485" s="703"/>
      <c r="AJ485" s="703"/>
      <c r="AK485" s="703"/>
      <c r="AL485" s="703"/>
      <c r="AM485" s="703"/>
      <c r="AN485" s="703"/>
      <c r="AO485" s="703"/>
      <c r="AP485" s="703"/>
    </row>
    <row r="486" spans="1:42" ht="18.75" customHeight="1" hidden="1">
      <c r="A486" s="136"/>
      <c r="B486" s="273"/>
      <c r="C486" s="275"/>
      <c r="D486" s="275"/>
      <c r="E486" s="275"/>
      <c r="F486" s="275"/>
      <c r="G486" s="275"/>
      <c r="H486" s="275"/>
      <c r="I486" s="275"/>
      <c r="J486" s="275"/>
      <c r="K486" s="283"/>
      <c r="L486" s="282"/>
      <c r="M486" s="282"/>
      <c r="N486" s="219"/>
      <c r="O486" s="283"/>
      <c r="P486" s="108"/>
      <c r="Q486" s="111"/>
      <c r="R486" s="111"/>
      <c r="S486" s="111"/>
      <c r="T486" s="111"/>
      <c r="U486" s="180"/>
      <c r="V486" s="112"/>
      <c r="W486" s="113"/>
      <c r="X486" s="112"/>
      <c r="Y486" s="113"/>
      <c r="Z486" s="112"/>
      <c r="AA486" s="408"/>
      <c r="AF486" s="703"/>
      <c r="AG486" s="703"/>
      <c r="AH486" s="703"/>
      <c r="AI486" s="703"/>
      <c r="AJ486" s="703"/>
      <c r="AK486" s="703"/>
      <c r="AL486" s="703"/>
      <c r="AM486" s="703"/>
      <c r="AN486" s="703"/>
      <c r="AO486" s="703"/>
      <c r="AP486" s="703"/>
    </row>
    <row r="487" spans="1:42" ht="11.25" customHeight="1" hidden="1">
      <c r="A487" s="136"/>
      <c r="B487" s="273"/>
      <c r="C487" s="275"/>
      <c r="D487" s="275"/>
      <c r="E487" s="275"/>
      <c r="F487" s="275"/>
      <c r="G487" s="275"/>
      <c r="H487" s="275"/>
      <c r="I487" s="275"/>
      <c r="J487" s="275"/>
      <c r="K487" s="283"/>
      <c r="L487" s="282"/>
      <c r="M487" s="282"/>
      <c r="N487" s="219"/>
      <c r="O487" s="283"/>
      <c r="P487" s="108"/>
      <c r="Q487" s="111"/>
      <c r="R487" s="111"/>
      <c r="S487" s="111"/>
      <c r="T487" s="111"/>
      <c r="U487" s="180"/>
      <c r="V487" s="112"/>
      <c r="W487" s="113"/>
      <c r="X487" s="112"/>
      <c r="Y487" s="113"/>
      <c r="Z487" s="112"/>
      <c r="AA487" s="408"/>
      <c r="AF487" s="703"/>
      <c r="AG487" s="703"/>
      <c r="AH487" s="703"/>
      <c r="AI487" s="703"/>
      <c r="AJ487" s="703"/>
      <c r="AK487" s="703"/>
      <c r="AL487" s="703"/>
      <c r="AM487" s="703"/>
      <c r="AN487" s="703"/>
      <c r="AO487" s="703"/>
      <c r="AP487" s="703"/>
    </row>
    <row r="488" spans="1:42" ht="9" customHeight="1" hidden="1">
      <c r="A488" s="136"/>
      <c r="B488" s="273"/>
      <c r="C488" s="275"/>
      <c r="D488" s="275"/>
      <c r="E488" s="275"/>
      <c r="F488" s="275"/>
      <c r="G488" s="275"/>
      <c r="H488" s="275"/>
      <c r="I488" s="275"/>
      <c r="J488" s="275"/>
      <c r="K488" s="283"/>
      <c r="L488" s="282"/>
      <c r="M488" s="282"/>
      <c r="N488" s="219"/>
      <c r="O488" s="283"/>
      <c r="P488" s="108"/>
      <c r="Q488" s="111"/>
      <c r="R488" s="111"/>
      <c r="S488" s="111"/>
      <c r="T488" s="111"/>
      <c r="U488" s="180"/>
      <c r="V488" s="112"/>
      <c r="W488" s="113"/>
      <c r="X488" s="112"/>
      <c r="Y488" s="113"/>
      <c r="Z488" s="112"/>
      <c r="AA488" s="408"/>
      <c r="AF488" s="703"/>
      <c r="AG488" s="703"/>
      <c r="AH488" s="703"/>
      <c r="AI488" s="703"/>
      <c r="AJ488" s="703"/>
      <c r="AK488" s="703"/>
      <c r="AL488" s="703"/>
      <c r="AM488" s="703"/>
      <c r="AN488" s="703"/>
      <c r="AO488" s="703"/>
      <c r="AP488" s="703"/>
    </row>
    <row r="489" spans="1:42" ht="10.5" customHeight="1" hidden="1">
      <c r="A489" s="136"/>
      <c r="B489" s="273"/>
      <c r="C489" s="275"/>
      <c r="D489" s="275"/>
      <c r="E489" s="275"/>
      <c r="F489" s="275"/>
      <c r="G489" s="275"/>
      <c r="H489" s="275"/>
      <c r="I489" s="275"/>
      <c r="J489" s="275"/>
      <c r="K489" s="283"/>
      <c r="L489" s="282"/>
      <c r="M489" s="282"/>
      <c r="N489" s="219"/>
      <c r="O489" s="283"/>
      <c r="P489" s="108"/>
      <c r="Q489" s="111"/>
      <c r="R489" s="111"/>
      <c r="S489" s="111"/>
      <c r="T489" s="111"/>
      <c r="U489" s="180"/>
      <c r="V489" s="112"/>
      <c r="W489" s="113"/>
      <c r="X489" s="112"/>
      <c r="Y489" s="113"/>
      <c r="Z489" s="112"/>
      <c r="AA489" s="408"/>
      <c r="AF489" s="703"/>
      <c r="AG489" s="703"/>
      <c r="AH489" s="703"/>
      <c r="AI489" s="703"/>
      <c r="AJ489" s="703"/>
      <c r="AK489" s="703"/>
      <c r="AL489" s="703"/>
      <c r="AM489" s="703"/>
      <c r="AN489" s="703"/>
      <c r="AO489" s="703"/>
      <c r="AP489" s="703"/>
    </row>
    <row r="490" spans="1:42" ht="12" customHeight="1" hidden="1">
      <c r="A490" s="136"/>
      <c r="B490" s="273"/>
      <c r="C490" s="275"/>
      <c r="D490" s="275"/>
      <c r="E490" s="275"/>
      <c r="F490" s="275"/>
      <c r="G490" s="275"/>
      <c r="H490" s="275"/>
      <c r="I490" s="275"/>
      <c r="J490" s="275"/>
      <c r="K490" s="283"/>
      <c r="L490" s="282"/>
      <c r="M490" s="282"/>
      <c r="N490" s="219"/>
      <c r="O490" s="283"/>
      <c r="P490" s="108"/>
      <c r="Q490" s="111"/>
      <c r="R490" s="111"/>
      <c r="S490" s="111"/>
      <c r="T490" s="111"/>
      <c r="U490" s="180"/>
      <c r="V490" s="112"/>
      <c r="W490" s="113"/>
      <c r="X490" s="112"/>
      <c r="Y490" s="113"/>
      <c r="Z490" s="112"/>
      <c r="AA490" s="408"/>
      <c r="AF490" s="703"/>
      <c r="AG490" s="703"/>
      <c r="AH490" s="703"/>
      <c r="AI490" s="703"/>
      <c r="AJ490" s="703"/>
      <c r="AK490" s="703"/>
      <c r="AL490" s="703"/>
      <c r="AM490" s="703"/>
      <c r="AN490" s="703"/>
      <c r="AO490" s="703"/>
      <c r="AP490" s="703"/>
    </row>
    <row r="491" spans="1:42" ht="11.25" customHeight="1" hidden="1">
      <c r="A491" s="136"/>
      <c r="B491" s="273"/>
      <c r="C491" s="275"/>
      <c r="D491" s="275"/>
      <c r="E491" s="275"/>
      <c r="F491" s="275"/>
      <c r="G491" s="275"/>
      <c r="H491" s="275"/>
      <c r="I491" s="275"/>
      <c r="J491" s="275"/>
      <c r="K491" s="283"/>
      <c r="L491" s="282"/>
      <c r="M491" s="282"/>
      <c r="N491" s="219"/>
      <c r="O491" s="283"/>
      <c r="P491" s="108"/>
      <c r="Q491" s="111"/>
      <c r="R491" s="111"/>
      <c r="S491" s="111"/>
      <c r="T491" s="111"/>
      <c r="U491" s="180"/>
      <c r="V491" s="112"/>
      <c r="W491" s="113"/>
      <c r="X491" s="112"/>
      <c r="Y491" s="113"/>
      <c r="Z491" s="112"/>
      <c r="AA491" s="408"/>
      <c r="AF491" s="703"/>
      <c r="AG491" s="703"/>
      <c r="AH491" s="703"/>
      <c r="AI491" s="703"/>
      <c r="AJ491" s="703"/>
      <c r="AK491" s="703"/>
      <c r="AL491" s="703"/>
      <c r="AM491" s="703"/>
      <c r="AN491" s="703"/>
      <c r="AO491" s="703"/>
      <c r="AP491" s="703"/>
    </row>
    <row r="492" spans="1:42" ht="8.25" customHeight="1" hidden="1">
      <c r="A492" s="136"/>
      <c r="B492" s="273"/>
      <c r="C492" s="275"/>
      <c r="D492" s="275"/>
      <c r="E492" s="275"/>
      <c r="F492" s="275"/>
      <c r="G492" s="275"/>
      <c r="H492" s="275"/>
      <c r="I492" s="275"/>
      <c r="J492" s="275"/>
      <c r="K492" s="283"/>
      <c r="L492" s="282"/>
      <c r="M492" s="282"/>
      <c r="N492" s="219"/>
      <c r="O492" s="283"/>
      <c r="P492" s="108"/>
      <c r="Q492" s="111"/>
      <c r="R492" s="111"/>
      <c r="S492" s="111"/>
      <c r="T492" s="111"/>
      <c r="U492" s="180"/>
      <c r="V492" s="112"/>
      <c r="W492" s="113"/>
      <c r="X492" s="112"/>
      <c r="Y492" s="113"/>
      <c r="Z492" s="112"/>
      <c r="AA492" s="408"/>
      <c r="AF492" s="703"/>
      <c r="AG492" s="703"/>
      <c r="AH492" s="703"/>
      <c r="AI492" s="703"/>
      <c r="AJ492" s="703"/>
      <c r="AK492" s="703"/>
      <c r="AL492" s="703"/>
      <c r="AM492" s="703"/>
      <c r="AN492" s="703"/>
      <c r="AO492" s="703"/>
      <c r="AP492" s="703"/>
    </row>
    <row r="493" spans="1:42" ht="12.75" hidden="1">
      <c r="A493" s="136"/>
      <c r="B493" s="284"/>
      <c r="C493" s="275"/>
      <c r="D493" s="275"/>
      <c r="E493" s="275"/>
      <c r="F493" s="275"/>
      <c r="G493" s="275"/>
      <c r="H493" s="275"/>
      <c r="I493" s="275"/>
      <c r="J493" s="275"/>
      <c r="K493" s="283"/>
      <c r="L493" s="281"/>
      <c r="M493" s="281"/>
      <c r="N493" s="220"/>
      <c r="O493" s="269"/>
      <c r="P493" s="101"/>
      <c r="Q493" s="104"/>
      <c r="R493" s="104"/>
      <c r="S493" s="104"/>
      <c r="T493" s="104"/>
      <c r="U493" s="252"/>
      <c r="V493" s="105"/>
      <c r="W493" s="117"/>
      <c r="X493" s="105"/>
      <c r="Y493" s="117"/>
      <c r="Z493" s="105"/>
      <c r="AA493" s="407"/>
      <c r="AF493" s="703"/>
      <c r="AG493" s="703"/>
      <c r="AH493" s="703"/>
      <c r="AI493" s="703"/>
      <c r="AJ493" s="703"/>
      <c r="AK493" s="703"/>
      <c r="AL493" s="703"/>
      <c r="AM493" s="703"/>
      <c r="AN493" s="703"/>
      <c r="AO493" s="703"/>
      <c r="AP493" s="703"/>
    </row>
    <row r="494" spans="1:42" ht="10.5" customHeight="1" hidden="1">
      <c r="A494" s="136"/>
      <c r="B494" s="273"/>
      <c r="C494" s="275"/>
      <c r="D494" s="275"/>
      <c r="E494" s="275"/>
      <c r="F494" s="275"/>
      <c r="G494" s="275"/>
      <c r="H494" s="275"/>
      <c r="I494" s="275"/>
      <c r="J494" s="275"/>
      <c r="K494" s="283"/>
      <c r="L494" s="282"/>
      <c r="M494" s="282"/>
      <c r="N494" s="219"/>
      <c r="O494" s="283"/>
      <c r="P494" s="108"/>
      <c r="Q494" s="111"/>
      <c r="R494" s="111"/>
      <c r="S494" s="111"/>
      <c r="T494" s="111"/>
      <c r="U494" s="180"/>
      <c r="V494" s="112"/>
      <c r="W494" s="113"/>
      <c r="X494" s="112"/>
      <c r="Y494" s="113"/>
      <c r="Z494" s="112"/>
      <c r="AA494" s="408"/>
      <c r="AF494" s="703"/>
      <c r="AG494" s="703"/>
      <c r="AH494" s="703"/>
      <c r="AI494" s="703"/>
      <c r="AJ494" s="703"/>
      <c r="AK494" s="703"/>
      <c r="AL494" s="703"/>
      <c r="AM494" s="703"/>
      <c r="AN494" s="703"/>
      <c r="AO494" s="703"/>
      <c r="AP494" s="703"/>
    </row>
    <row r="495" spans="1:42" s="145" customFormat="1" ht="16.5" customHeight="1" thickBot="1">
      <c r="A495" s="151"/>
      <c r="B495" s="886" t="s">
        <v>80</v>
      </c>
      <c r="C495" s="887"/>
      <c r="D495" s="887"/>
      <c r="E495" s="887"/>
      <c r="F495" s="887"/>
      <c r="G495" s="887"/>
      <c r="H495" s="887"/>
      <c r="I495" s="887"/>
      <c r="J495" s="887"/>
      <c r="K495" s="887"/>
      <c r="L495" s="887"/>
      <c r="M495" s="887"/>
      <c r="N495" s="887"/>
      <c r="O495" s="888"/>
      <c r="P495" s="118" t="s">
        <v>78</v>
      </c>
      <c r="Q495" s="119">
        <v>1663111600</v>
      </c>
      <c r="R495" s="119">
        <v>726845000</v>
      </c>
      <c r="S495" s="119">
        <v>469429000</v>
      </c>
      <c r="T495" s="119">
        <v>387241100</v>
      </c>
      <c r="U495" s="795">
        <f>U241+U164+U115+U84+U22+U209+U228+U234+U77+U200</f>
        <v>48365540.96</v>
      </c>
      <c r="V495" s="120">
        <f>V241+V164+V115+V84+V22+V209+V228+V234+V77+V200</f>
        <v>45199700</v>
      </c>
      <c r="W495" s="405">
        <f>W241+W164+W115+W84+W77+W22+W209+W240+W228</f>
        <v>169300</v>
      </c>
      <c r="X495" s="259">
        <f>X241+X164+X115+X84+X22+X209+X228+X234+X77+X200</f>
        <v>32020700.33122</v>
      </c>
      <c r="Y495" s="105">
        <f>Y241+Y164+Y115+Y84+Y77+Y22+Y209+Y240+Y228</f>
        <v>419455</v>
      </c>
      <c r="Z495" s="259">
        <f>Z241+Z164+Z115+Z84+Z22+Z209+Z228+Z234+Z77+Z200</f>
        <v>34335000.33122</v>
      </c>
      <c r="AA495" s="407">
        <f>AA241+AA164+AA115+AA84+AA77+AA22+AA209+AA240</f>
        <v>169300</v>
      </c>
      <c r="AF495" s="486" t="s">
        <v>308</v>
      </c>
      <c r="AG495" s="487"/>
      <c r="AH495" s="487"/>
      <c r="AI495" s="487"/>
      <c r="AJ495" s="487"/>
      <c r="AK495" s="487"/>
      <c r="AL495" s="487"/>
      <c r="AM495" s="487"/>
      <c r="AN495" s="488">
        <v>0.05</v>
      </c>
      <c r="AO495" s="489">
        <v>0.045</v>
      </c>
      <c r="AP495" s="489">
        <v>0.043</v>
      </c>
    </row>
    <row r="496" spans="1:42" ht="21" customHeight="1" hidden="1" thickBot="1">
      <c r="A496" s="146"/>
      <c r="B496" s="291"/>
      <c r="C496" s="292">
        <v>11</v>
      </c>
      <c r="D496" s="292">
        <v>0</v>
      </c>
      <c r="E496" s="293"/>
      <c r="F496" s="293"/>
      <c r="G496" s="293"/>
      <c r="H496" s="293"/>
      <c r="I496" s="293"/>
      <c r="J496" s="293"/>
      <c r="K496" s="294"/>
      <c r="L496" s="294"/>
      <c r="M496" s="294"/>
      <c r="N496" s="294"/>
      <c r="O496" s="294" t="s">
        <v>269</v>
      </c>
      <c r="P496" s="153"/>
      <c r="Q496" s="153"/>
      <c r="R496" s="153"/>
      <c r="S496" s="153"/>
      <c r="T496" s="153"/>
      <c r="U496" s="805">
        <v>29890600</v>
      </c>
      <c r="V496" s="154"/>
      <c r="W496" s="154"/>
      <c r="X496" s="154">
        <v>30820700</v>
      </c>
      <c r="Y496" s="154"/>
      <c r="Z496" s="154">
        <v>33127000</v>
      </c>
      <c r="AA496" s="701"/>
      <c r="AF496" s="703"/>
      <c r="AG496" s="703"/>
      <c r="AH496" s="703"/>
      <c r="AI496" s="703"/>
      <c r="AJ496" s="703"/>
      <c r="AK496" s="703"/>
      <c r="AL496" s="703"/>
      <c r="AM496" s="703"/>
      <c r="AN496" s="703"/>
      <c r="AO496" s="703"/>
      <c r="AP496" s="703"/>
    </row>
    <row r="497" spans="2:42" ht="15" customHeight="1" hidden="1" thickBot="1">
      <c r="B497" s="284"/>
      <c r="C497" s="295">
        <v>11</v>
      </c>
      <c r="D497" s="295">
        <v>4</v>
      </c>
      <c r="E497" s="293"/>
      <c r="F497" s="293"/>
      <c r="G497" s="293"/>
      <c r="H497" s="293"/>
      <c r="I497" s="293"/>
      <c r="J497" s="293"/>
      <c r="K497" s="294"/>
      <c r="L497" s="294"/>
      <c r="M497" s="294"/>
      <c r="N497" s="294"/>
      <c r="O497" s="294" t="s">
        <v>268</v>
      </c>
      <c r="P497" s="153"/>
      <c r="Q497" s="153"/>
      <c r="R497" s="153"/>
      <c r="S497" s="153"/>
      <c r="T497" s="153"/>
      <c r="U497" s="806">
        <v>1186000</v>
      </c>
      <c r="V497" s="483"/>
      <c r="W497" s="483"/>
      <c r="X497" s="483">
        <v>1200000</v>
      </c>
      <c r="Y497" s="483"/>
      <c r="Z497" s="483">
        <v>1208000</v>
      </c>
      <c r="AF497" s="703"/>
      <c r="AG497" s="703"/>
      <c r="AH497" s="703"/>
      <c r="AI497" s="703"/>
      <c r="AJ497" s="703"/>
      <c r="AK497" s="703"/>
      <c r="AL497" s="703"/>
      <c r="AM497" s="703"/>
      <c r="AN497" s="703"/>
      <c r="AO497" s="703"/>
      <c r="AP497" s="703"/>
    </row>
    <row r="498" spans="2:42" ht="16.5" customHeight="1" hidden="1" thickBot="1">
      <c r="B498" s="293"/>
      <c r="C498" s="293"/>
      <c r="D498" s="293"/>
      <c r="E498" s="293"/>
      <c r="F498" s="293"/>
      <c r="G498" s="293"/>
      <c r="H498" s="293"/>
      <c r="I498" s="293"/>
      <c r="J498" s="293"/>
      <c r="K498" s="294"/>
      <c r="L498" s="294"/>
      <c r="M498" s="294"/>
      <c r="N498" s="294"/>
      <c r="O498" s="294" t="s">
        <v>270</v>
      </c>
      <c r="P498" s="153"/>
      <c r="Q498" s="153"/>
      <c r="R498" s="153"/>
      <c r="S498" s="153"/>
      <c r="T498" s="153"/>
      <c r="U498" s="805">
        <f>SUM(U496:U497)</f>
        <v>31076600</v>
      </c>
      <c r="V498" s="261"/>
      <c r="W498" s="153"/>
      <c r="X498" s="154">
        <f>SUM(X496:X497)</f>
        <v>32020700</v>
      </c>
      <c r="Y498" s="153"/>
      <c r="Z498" s="154">
        <f>SUM(Z496:Z497)</f>
        <v>34335000</v>
      </c>
      <c r="AF498" s="703"/>
      <c r="AG498" s="703"/>
      <c r="AH498" s="703"/>
      <c r="AI498" s="703"/>
      <c r="AJ498" s="703"/>
      <c r="AK498" s="703"/>
      <c r="AL498" s="703"/>
      <c r="AM498" s="703"/>
      <c r="AN498" s="703"/>
      <c r="AO498" s="703"/>
      <c r="AP498" s="703"/>
    </row>
    <row r="499" spans="2:42" ht="30" customHeight="1" hidden="1" thickBot="1">
      <c r="B499" s="296"/>
      <c r="C499" s="297"/>
      <c r="D499" s="297"/>
      <c r="E499" s="297"/>
      <c r="F499" s="297"/>
      <c r="G499" s="297"/>
      <c r="H499" s="297"/>
      <c r="I499" s="297"/>
      <c r="J499" s="297"/>
      <c r="K499" s="298"/>
      <c r="L499" s="298"/>
      <c r="M499" s="298"/>
      <c r="N499" s="298"/>
      <c r="O499" s="298" t="s">
        <v>271</v>
      </c>
      <c r="P499" s="262"/>
      <c r="Q499" s="262"/>
      <c r="R499" s="262"/>
      <c r="S499" s="262"/>
      <c r="T499" s="262"/>
      <c r="U499" s="807">
        <f>U495-U498</f>
        <v>17288940.96</v>
      </c>
      <c r="V499" s="262"/>
      <c r="W499" s="262"/>
      <c r="X499" s="263">
        <f>X495-X498</f>
        <v>0.33122000098228455</v>
      </c>
      <c r="Y499" s="262"/>
      <c r="Z499" s="263">
        <f>Z495-Z498</f>
        <v>0.33122000098228455</v>
      </c>
      <c r="AF499" s="703"/>
      <c r="AG499" s="703"/>
      <c r="AH499" s="703"/>
      <c r="AI499" s="703"/>
      <c r="AJ499" s="703"/>
      <c r="AK499" s="703"/>
      <c r="AL499" s="703"/>
      <c r="AM499" s="703"/>
      <c r="AN499" s="703"/>
      <c r="AO499" s="703"/>
      <c r="AP499" s="703"/>
    </row>
    <row r="500" spans="2:42" ht="28.5" customHeight="1" hidden="1" thickBot="1">
      <c r="B500" s="296"/>
      <c r="C500" s="297"/>
      <c r="D500" s="297"/>
      <c r="E500" s="297"/>
      <c r="F500" s="297"/>
      <c r="G500" s="297"/>
      <c r="H500" s="297"/>
      <c r="I500" s="297"/>
      <c r="J500" s="297"/>
      <c r="K500" s="298"/>
      <c r="L500" s="298"/>
      <c r="M500" s="298"/>
      <c r="N500" s="298"/>
      <c r="O500" s="298"/>
      <c r="P500" s="262"/>
      <c r="Q500" s="262"/>
      <c r="R500" s="262"/>
      <c r="S500" s="262"/>
      <c r="T500" s="262"/>
      <c r="U500" s="807"/>
      <c r="V500" s="262"/>
      <c r="W500" s="262"/>
      <c r="X500" s="484">
        <f>32020700*2.5%</f>
        <v>800517.5</v>
      </c>
      <c r="Y500" s="262"/>
      <c r="Z500" s="263">
        <f>Z498*5%</f>
        <v>1716750</v>
      </c>
      <c r="AF500" s="703"/>
      <c r="AG500" s="703"/>
      <c r="AH500" s="703"/>
      <c r="AI500" s="703"/>
      <c r="AJ500" s="703"/>
      <c r="AK500" s="703"/>
      <c r="AL500" s="703"/>
      <c r="AM500" s="703"/>
      <c r="AN500" s="703"/>
      <c r="AO500" s="703"/>
      <c r="AP500" s="703"/>
    </row>
    <row r="501" spans="2:42" ht="26.25" customHeight="1" hidden="1" thickBot="1">
      <c r="B501" s="299"/>
      <c r="C501" s="297"/>
      <c r="D501" s="297"/>
      <c r="E501" s="297"/>
      <c r="F501" s="297"/>
      <c r="G501" s="297"/>
      <c r="H501" s="297"/>
      <c r="I501" s="297"/>
      <c r="J501" s="297"/>
      <c r="K501" s="298"/>
      <c r="L501" s="298"/>
      <c r="M501" s="298"/>
      <c r="N501" s="298"/>
      <c r="O501" s="298"/>
      <c r="P501" s="262"/>
      <c r="Q501" s="262"/>
      <c r="R501" s="262"/>
      <c r="S501" s="262"/>
      <c r="T501" s="262"/>
      <c r="U501" s="807"/>
      <c r="V501" s="264"/>
      <c r="W501" s="262"/>
      <c r="X501" s="264">
        <f>X498-X74</f>
        <v>31864700</v>
      </c>
      <c r="Y501" s="262"/>
      <c r="Z501" s="264"/>
      <c r="AF501" s="703"/>
      <c r="AG501" s="703"/>
      <c r="AH501" s="703"/>
      <c r="AI501" s="703"/>
      <c r="AJ501" s="703"/>
      <c r="AK501" s="703"/>
      <c r="AL501" s="703"/>
      <c r="AM501" s="703"/>
      <c r="AN501" s="703"/>
      <c r="AO501" s="703"/>
      <c r="AP501" s="703"/>
    </row>
    <row r="502" spans="2:42" s="146" customFormat="1" ht="33" customHeight="1" hidden="1" thickBot="1">
      <c r="B502" s="300"/>
      <c r="C502" s="297"/>
      <c r="D502" s="297"/>
      <c r="E502" s="297"/>
      <c r="F502" s="297"/>
      <c r="G502" s="297"/>
      <c r="H502" s="297"/>
      <c r="I502" s="297"/>
      <c r="J502" s="297"/>
      <c r="K502" s="298"/>
      <c r="L502" s="298"/>
      <c r="M502" s="298"/>
      <c r="N502" s="298"/>
      <c r="O502" s="301"/>
      <c r="P502" s="262"/>
      <c r="Q502" s="262"/>
      <c r="R502" s="262"/>
      <c r="S502" s="262"/>
      <c r="T502" s="262"/>
      <c r="U502" s="808"/>
      <c r="V502" s="262"/>
      <c r="W502" s="262"/>
      <c r="X502" s="265">
        <f>X501*2.5%</f>
        <v>796617.5</v>
      </c>
      <c r="Y502" s="262"/>
      <c r="Z502" s="265"/>
      <c r="AF502" s="743"/>
      <c r="AG502" s="743"/>
      <c r="AH502" s="743"/>
      <c r="AI502" s="743"/>
      <c r="AJ502" s="743"/>
      <c r="AK502" s="743"/>
      <c r="AL502" s="743"/>
      <c r="AM502" s="743"/>
      <c r="AN502" s="743"/>
      <c r="AO502" s="743"/>
      <c r="AP502" s="743"/>
    </row>
    <row r="503" spans="2:42" ht="27.75" customHeight="1" hidden="1" thickBot="1">
      <c r="B503" s="300"/>
      <c r="C503" s="297"/>
      <c r="D503" s="297"/>
      <c r="E503" s="297"/>
      <c r="F503" s="297"/>
      <c r="G503" s="297"/>
      <c r="H503" s="297"/>
      <c r="I503" s="297"/>
      <c r="J503" s="297"/>
      <c r="K503" s="298"/>
      <c r="L503" s="298"/>
      <c r="M503" s="298"/>
      <c r="N503" s="298"/>
      <c r="O503" s="298"/>
      <c r="P503" s="262"/>
      <c r="Q503" s="262"/>
      <c r="R503" s="262"/>
      <c r="S503" s="262"/>
      <c r="T503" s="262"/>
      <c r="U503" s="807"/>
      <c r="V503" s="262"/>
      <c r="W503" s="262"/>
      <c r="X503" s="263"/>
      <c r="Y503" s="262"/>
      <c r="Z503" s="263"/>
      <c r="AF503" s="703"/>
      <c r="AG503" s="703"/>
      <c r="AH503" s="703"/>
      <c r="AI503" s="703"/>
      <c r="AJ503" s="703"/>
      <c r="AK503" s="703"/>
      <c r="AL503" s="703"/>
      <c r="AM503" s="703"/>
      <c r="AN503" s="703"/>
      <c r="AO503" s="703"/>
      <c r="AP503" s="703"/>
    </row>
    <row r="504" spans="2:42" ht="18" customHeight="1" hidden="1">
      <c r="B504" s="302"/>
      <c r="C504" s="293"/>
      <c r="D504" s="293"/>
      <c r="E504" s="293"/>
      <c r="F504" s="293"/>
      <c r="G504" s="293"/>
      <c r="H504" s="293"/>
      <c r="I504" s="293"/>
      <c r="J504" s="293"/>
      <c r="K504" s="294"/>
      <c r="L504" s="294"/>
      <c r="M504" s="294"/>
      <c r="N504" s="303"/>
      <c r="O504" s="294"/>
      <c r="P504" s="153"/>
      <c r="Q504" s="153"/>
      <c r="R504" s="153"/>
      <c r="S504" s="153"/>
      <c r="T504" s="153"/>
      <c r="U504" s="805"/>
      <c r="V504" s="153"/>
      <c r="W504" s="153"/>
      <c r="X504" s="154">
        <f>X498-X495</f>
        <v>-0.33122000098228455</v>
      </c>
      <c r="Y504" s="153"/>
      <c r="Z504" s="154">
        <f>Z498-Z495</f>
        <v>-0.33122000098228455</v>
      </c>
      <c r="AF504" s="703"/>
      <c r="AG504" s="703"/>
      <c r="AH504" s="703"/>
      <c r="AI504" s="703"/>
      <c r="AJ504" s="703"/>
      <c r="AK504" s="703"/>
      <c r="AL504" s="703"/>
      <c r="AM504" s="703"/>
      <c r="AN504" s="703"/>
      <c r="AO504" s="703"/>
      <c r="AP504" s="703"/>
    </row>
    <row r="505" spans="2:42" ht="17.25" customHeight="1" hidden="1">
      <c r="B505" s="304"/>
      <c r="C505" s="293"/>
      <c r="D505" s="293"/>
      <c r="E505" s="293"/>
      <c r="F505" s="293"/>
      <c r="G505" s="293"/>
      <c r="H505" s="293"/>
      <c r="I505" s="293"/>
      <c r="J505" s="293"/>
      <c r="K505" s="294"/>
      <c r="L505" s="294"/>
      <c r="M505" s="294"/>
      <c r="N505" s="294"/>
      <c r="O505" s="294"/>
      <c r="P505" s="153"/>
      <c r="Q505" s="153"/>
      <c r="R505" s="153"/>
      <c r="S505" s="153"/>
      <c r="T505" s="153"/>
      <c r="U505" s="805"/>
      <c r="V505" s="153"/>
      <c r="W505" s="153"/>
      <c r="X505" s="153"/>
      <c r="Y505" s="153"/>
      <c r="Z505" s="153"/>
      <c r="AF505" s="703"/>
      <c r="AG505" s="703"/>
      <c r="AH505" s="703"/>
      <c r="AI505" s="703"/>
      <c r="AJ505" s="703"/>
      <c r="AK505" s="703"/>
      <c r="AL505" s="703"/>
      <c r="AM505" s="703"/>
      <c r="AN505" s="703"/>
      <c r="AO505" s="703"/>
      <c r="AP505" s="703"/>
    </row>
    <row r="506" spans="2:42" ht="14.25" customHeight="1" hidden="1">
      <c r="B506" s="302"/>
      <c r="C506" s="293"/>
      <c r="D506" s="293"/>
      <c r="E506" s="293"/>
      <c r="F506" s="293"/>
      <c r="G506" s="293"/>
      <c r="H506" s="293"/>
      <c r="I506" s="293"/>
      <c r="J506" s="293"/>
      <c r="K506" s="294"/>
      <c r="L506" s="294"/>
      <c r="M506" s="294"/>
      <c r="N506" s="303"/>
      <c r="O506" s="294"/>
      <c r="P506" s="153"/>
      <c r="Q506" s="153"/>
      <c r="R506" s="153"/>
      <c r="S506" s="153"/>
      <c r="T506" s="153"/>
      <c r="U506" s="805"/>
      <c r="V506" s="153"/>
      <c r="W506" s="153"/>
      <c r="X506" s="266"/>
      <c r="Y506" s="153"/>
      <c r="Z506" s="266"/>
      <c r="AF506" s="703"/>
      <c r="AG506" s="703"/>
      <c r="AH506" s="703"/>
      <c r="AI506" s="703"/>
      <c r="AJ506" s="703"/>
      <c r="AK506" s="703"/>
      <c r="AL506" s="703"/>
      <c r="AM506" s="703"/>
      <c r="AN506" s="703"/>
      <c r="AO506" s="703"/>
      <c r="AP506" s="703"/>
    </row>
    <row r="507" spans="2:42" ht="18" customHeight="1" hidden="1">
      <c r="B507" s="302"/>
      <c r="C507" s="293"/>
      <c r="D507" s="293"/>
      <c r="E507" s="293"/>
      <c r="F507" s="293"/>
      <c r="G507" s="293"/>
      <c r="H507" s="293"/>
      <c r="I507" s="293"/>
      <c r="J507" s="293"/>
      <c r="K507" s="294"/>
      <c r="L507" s="294"/>
      <c r="M507" s="294"/>
      <c r="N507" s="294"/>
      <c r="O507" s="294"/>
      <c r="P507" s="153"/>
      <c r="Q507" s="153"/>
      <c r="R507" s="153"/>
      <c r="S507" s="153"/>
      <c r="T507" s="153"/>
      <c r="U507" s="805"/>
      <c r="V507" s="153"/>
      <c r="W507" s="153"/>
      <c r="X507" s="154"/>
      <c r="Y507" s="153"/>
      <c r="Z507" s="154"/>
      <c r="AF507" s="703"/>
      <c r="AG507" s="703"/>
      <c r="AH507" s="703"/>
      <c r="AI507" s="703"/>
      <c r="AJ507" s="703"/>
      <c r="AK507" s="703"/>
      <c r="AL507" s="703"/>
      <c r="AM507" s="703"/>
      <c r="AN507" s="703"/>
      <c r="AO507" s="703"/>
      <c r="AP507" s="703"/>
    </row>
    <row r="508" spans="2:42" ht="18.75" customHeight="1" hidden="1">
      <c r="B508" s="302"/>
      <c r="C508" s="293"/>
      <c r="D508" s="293"/>
      <c r="E508" s="293"/>
      <c r="F508" s="293"/>
      <c r="G508" s="293"/>
      <c r="H508" s="293"/>
      <c r="I508" s="293"/>
      <c r="J508" s="293"/>
      <c r="K508" s="294"/>
      <c r="L508" s="294"/>
      <c r="M508" s="294"/>
      <c r="N508" s="294"/>
      <c r="O508" s="294"/>
      <c r="P508" s="153"/>
      <c r="Q508" s="153"/>
      <c r="R508" s="153"/>
      <c r="S508" s="153"/>
      <c r="T508" s="153"/>
      <c r="U508" s="805"/>
      <c r="V508" s="153"/>
      <c r="W508" s="153"/>
      <c r="X508" s="466">
        <f>65426.83*2.5%</f>
        <v>1635.6707500000002</v>
      </c>
      <c r="Y508" s="153"/>
      <c r="Z508" s="153"/>
      <c r="AF508" s="703"/>
      <c r="AG508" s="703"/>
      <c r="AH508" s="703"/>
      <c r="AI508" s="703"/>
      <c r="AJ508" s="703"/>
      <c r="AK508" s="703"/>
      <c r="AL508" s="703"/>
      <c r="AM508" s="703"/>
      <c r="AN508" s="703"/>
      <c r="AO508" s="703"/>
      <c r="AP508" s="703"/>
    </row>
    <row r="509" spans="2:42" ht="18" customHeight="1" hidden="1">
      <c r="B509" s="305"/>
      <c r="C509" s="293"/>
      <c r="D509" s="293"/>
      <c r="E509" s="293"/>
      <c r="F509" s="293"/>
      <c r="G509" s="293"/>
      <c r="H509" s="293"/>
      <c r="I509" s="293"/>
      <c r="J509" s="293"/>
      <c r="K509" s="294"/>
      <c r="L509" s="294"/>
      <c r="M509" s="294"/>
      <c r="N509" s="294"/>
      <c r="O509" s="294"/>
      <c r="P509" s="153"/>
      <c r="Q509" s="153"/>
      <c r="R509" s="153"/>
      <c r="S509" s="153"/>
      <c r="T509" s="153"/>
      <c r="U509" s="805"/>
      <c r="V509" s="153"/>
      <c r="W509" s="153"/>
      <c r="X509" s="466">
        <f>60800.85*5%</f>
        <v>3040.0425</v>
      </c>
      <c r="Y509" s="153"/>
      <c r="Z509" s="266"/>
      <c r="AF509" s="703"/>
      <c r="AG509" s="703"/>
      <c r="AH509" s="703"/>
      <c r="AI509" s="703"/>
      <c r="AJ509" s="703"/>
      <c r="AK509" s="703"/>
      <c r="AL509" s="703"/>
      <c r="AM509" s="703"/>
      <c r="AN509" s="703"/>
      <c r="AO509" s="703"/>
      <c r="AP509" s="703"/>
    </row>
    <row r="510" spans="2:42" ht="15.75" customHeight="1" hidden="1">
      <c r="B510" s="305"/>
      <c r="C510" s="293"/>
      <c r="D510" s="293"/>
      <c r="E510" s="293"/>
      <c r="F510" s="293"/>
      <c r="G510" s="293"/>
      <c r="H510" s="293"/>
      <c r="I510" s="293"/>
      <c r="J510" s="293"/>
      <c r="K510" s="294"/>
      <c r="L510" s="294"/>
      <c r="M510" s="294"/>
      <c r="N510" s="294"/>
      <c r="O510" s="294"/>
      <c r="P510" s="153"/>
      <c r="Q510" s="153"/>
      <c r="R510" s="153"/>
      <c r="S510" s="153"/>
      <c r="T510" s="153"/>
      <c r="U510" s="805"/>
      <c r="V510" s="153"/>
      <c r="W510" s="153"/>
      <c r="X510" s="153"/>
      <c r="Y510" s="153"/>
      <c r="Z510" s="153"/>
      <c r="AF510" s="703"/>
      <c r="AG510" s="703"/>
      <c r="AH510" s="703"/>
      <c r="AI510" s="703"/>
      <c r="AJ510" s="703"/>
      <c r="AK510" s="703"/>
      <c r="AL510" s="703"/>
      <c r="AM510" s="703"/>
      <c r="AN510" s="703"/>
      <c r="AO510" s="703"/>
      <c r="AP510" s="703"/>
    </row>
    <row r="511" spans="2:42" ht="18.75" customHeight="1">
      <c r="B511" s="305"/>
      <c r="C511" s="293"/>
      <c r="D511" s="293"/>
      <c r="E511" s="293"/>
      <c r="F511" s="293"/>
      <c r="G511" s="293"/>
      <c r="H511" s="293"/>
      <c r="I511" s="293"/>
      <c r="J511" s="293"/>
      <c r="K511" s="294"/>
      <c r="L511" s="294"/>
      <c r="M511" s="294"/>
      <c r="N511" s="294"/>
      <c r="O511" s="294"/>
      <c r="P511" s="153"/>
      <c r="Q511" s="153"/>
      <c r="R511" s="153"/>
      <c r="S511" s="153"/>
      <c r="T511" s="153"/>
      <c r="U511" s="805"/>
      <c r="V511" s="153"/>
      <c r="W511" s="153"/>
      <c r="X511" s="266"/>
      <c r="Y511" s="153"/>
      <c r="Z511" s="266"/>
      <c r="AF511" s="703"/>
      <c r="AG511" s="703"/>
      <c r="AH511" s="703"/>
      <c r="AI511" s="703"/>
      <c r="AJ511" s="703"/>
      <c r="AK511" s="703"/>
      <c r="AL511" s="703"/>
      <c r="AM511" s="703"/>
      <c r="AN511" s="703">
        <f>AN240/12*3</f>
        <v>424535.00250000006</v>
      </c>
      <c r="AO511" s="703">
        <f>AN513/12*3</f>
        <v>429841.69003125</v>
      </c>
      <c r="AP511" s="703">
        <f>AO513/12*3</f>
        <v>434677.4090441016</v>
      </c>
    </row>
    <row r="512" spans="2:42" ht="16.5" customHeight="1">
      <c r="B512" s="305"/>
      <c r="C512" s="293"/>
      <c r="D512" s="293"/>
      <c r="E512" s="293"/>
      <c r="F512" s="293"/>
      <c r="G512" s="293"/>
      <c r="H512" s="293"/>
      <c r="I512" s="293"/>
      <c r="J512" s="293"/>
      <c r="K512" s="294"/>
      <c r="L512" s="294"/>
      <c r="M512" s="294"/>
      <c r="N512" s="294"/>
      <c r="O512" s="294"/>
      <c r="P512" s="153"/>
      <c r="Q512" s="153"/>
      <c r="R512" s="153"/>
      <c r="S512" s="153"/>
      <c r="T512" s="153"/>
      <c r="U512" s="805"/>
      <c r="V512" s="153"/>
      <c r="W512" s="153"/>
      <c r="X512" s="153"/>
      <c r="Y512" s="153"/>
      <c r="Z512" s="153"/>
      <c r="AF512" s="703"/>
      <c r="AG512" s="703"/>
      <c r="AH512" s="703"/>
      <c r="AI512" s="703"/>
      <c r="AJ512" s="703"/>
      <c r="AK512" s="703"/>
      <c r="AL512" s="703"/>
      <c r="AM512" s="703"/>
      <c r="AN512" s="703">
        <f>AN511*AN495</f>
        <v>21226.750125000006</v>
      </c>
      <c r="AO512" s="703">
        <f>AO511*AO495</f>
        <v>19342.87605140625</v>
      </c>
      <c r="AP512" s="703">
        <f>AP511*AP495</f>
        <v>18691.12858889637</v>
      </c>
    </row>
    <row r="513" spans="2:42" ht="12.75">
      <c r="B513" s="305"/>
      <c r="C513" s="293"/>
      <c r="D513" s="293"/>
      <c r="E513" s="293"/>
      <c r="F513" s="293"/>
      <c r="G513" s="293"/>
      <c r="H513" s="293"/>
      <c r="I513" s="293"/>
      <c r="J513" s="293"/>
      <c r="K513" s="294"/>
      <c r="L513" s="294"/>
      <c r="M513" s="294"/>
      <c r="N513" s="294"/>
      <c r="O513" s="294"/>
      <c r="P513" s="153"/>
      <c r="Q513" s="153"/>
      <c r="R513" s="153"/>
      <c r="S513" s="153"/>
      <c r="T513" s="153"/>
      <c r="U513" s="805"/>
      <c r="V513" s="153"/>
      <c r="W513" s="153"/>
      <c r="X513" s="153"/>
      <c r="Y513" s="153"/>
      <c r="Z513" s="153"/>
      <c r="AF513" s="703"/>
      <c r="AG513" s="703"/>
      <c r="AH513" s="703"/>
      <c r="AI513" s="703"/>
      <c r="AJ513" s="703"/>
      <c r="AK513" s="703"/>
      <c r="AL513" s="703"/>
      <c r="AM513" s="703"/>
      <c r="AN513" s="703">
        <f>AN240+AN512</f>
        <v>1719366.760125</v>
      </c>
      <c r="AO513" s="703">
        <f>AO512+AN513</f>
        <v>1738709.6361764062</v>
      </c>
      <c r="AP513" s="703">
        <f>AP512+AO513</f>
        <v>1757400.7647653027</v>
      </c>
    </row>
    <row r="514" spans="2:26" ht="12.75">
      <c r="B514" s="305"/>
      <c r="C514" s="293"/>
      <c r="D514" s="293"/>
      <c r="E514" s="293"/>
      <c r="F514" s="293"/>
      <c r="G514" s="293"/>
      <c r="H514" s="293"/>
      <c r="I514" s="293"/>
      <c r="J514" s="293"/>
      <c r="K514" s="294"/>
      <c r="L514" s="294"/>
      <c r="M514" s="294"/>
      <c r="N514" s="294"/>
      <c r="O514" s="294"/>
      <c r="P514" s="153"/>
      <c r="Q514" s="153"/>
      <c r="R514" s="153"/>
      <c r="S514" s="153"/>
      <c r="T514" s="153"/>
      <c r="U514" s="805"/>
      <c r="V514" s="153"/>
      <c r="W514" s="153"/>
      <c r="X514" s="153"/>
      <c r="Y514" s="153"/>
      <c r="Z514" s="153"/>
    </row>
    <row r="515" spans="2:26" ht="12.75">
      <c r="B515" s="294"/>
      <c r="C515" s="293"/>
      <c r="D515" s="293"/>
      <c r="E515" s="293"/>
      <c r="F515" s="293"/>
      <c r="G515" s="293"/>
      <c r="H515" s="293"/>
      <c r="I515" s="293"/>
      <c r="J515" s="293"/>
      <c r="K515" s="294"/>
      <c r="L515" s="294"/>
      <c r="M515" s="294"/>
      <c r="N515" s="294"/>
      <c r="O515" s="294"/>
      <c r="P515" s="153"/>
      <c r="Q515" s="153"/>
      <c r="R515" s="153"/>
      <c r="S515" s="153"/>
      <c r="T515" s="153"/>
      <c r="U515" s="805"/>
      <c r="V515" s="153"/>
      <c r="W515" s="153"/>
      <c r="X515" s="153"/>
      <c r="Y515" s="153"/>
      <c r="Z515" s="261"/>
    </row>
    <row r="516" spans="2:26" ht="12.75">
      <c r="B516" s="305"/>
      <c r="C516" s="293"/>
      <c r="D516" s="293"/>
      <c r="E516" s="293"/>
      <c r="F516" s="293"/>
      <c r="G516" s="293"/>
      <c r="H516" s="293"/>
      <c r="I516" s="293"/>
      <c r="J516" s="293"/>
      <c r="K516" s="294"/>
      <c r="L516" s="294"/>
      <c r="M516" s="294"/>
      <c r="N516" s="294"/>
      <c r="O516" s="294"/>
      <c r="P516" s="153"/>
      <c r="Q516" s="153"/>
      <c r="R516" s="153"/>
      <c r="S516" s="153"/>
      <c r="T516" s="153"/>
      <c r="U516" s="805"/>
      <c r="V516" s="153"/>
      <c r="W516" s="153"/>
      <c r="X516" s="153"/>
      <c r="Y516" s="153"/>
      <c r="Z516" s="153"/>
    </row>
    <row r="517" spans="2:26" ht="12.75">
      <c r="B517" s="305"/>
      <c r="C517" s="293"/>
      <c r="D517" s="293"/>
      <c r="E517" s="293"/>
      <c r="F517" s="293"/>
      <c r="G517" s="293"/>
      <c r="H517" s="293"/>
      <c r="I517" s="293"/>
      <c r="J517" s="293"/>
      <c r="K517" s="294"/>
      <c r="L517" s="294"/>
      <c r="M517" s="294"/>
      <c r="N517" s="294"/>
      <c r="O517" s="294"/>
      <c r="P517" s="153"/>
      <c r="Q517" s="153"/>
      <c r="R517" s="153"/>
      <c r="S517" s="153"/>
      <c r="T517" s="153"/>
      <c r="U517" s="805"/>
      <c r="V517" s="153"/>
      <c r="W517" s="153"/>
      <c r="X517" s="153"/>
      <c r="Y517" s="153"/>
      <c r="Z517" s="153"/>
    </row>
    <row r="518" spans="2:26" ht="12.75">
      <c r="B518" s="305"/>
      <c r="C518" s="293"/>
      <c r="D518" s="293"/>
      <c r="E518" s="293"/>
      <c r="F518" s="293"/>
      <c r="G518" s="293"/>
      <c r="H518" s="293"/>
      <c r="I518" s="293"/>
      <c r="J518" s="293"/>
      <c r="K518" s="294"/>
      <c r="L518" s="294"/>
      <c r="M518" s="294"/>
      <c r="N518" s="294"/>
      <c r="O518" s="294"/>
      <c r="P518" s="153"/>
      <c r="Q518" s="153"/>
      <c r="R518" s="153"/>
      <c r="S518" s="153"/>
      <c r="T518" s="153"/>
      <c r="U518" s="805"/>
      <c r="V518" s="153"/>
      <c r="W518" s="153"/>
      <c r="X518" s="153"/>
      <c r="Y518" s="153"/>
      <c r="Z518" s="153"/>
    </row>
    <row r="519" spans="2:26" ht="12.75">
      <c r="B519" s="305"/>
      <c r="C519" s="293"/>
      <c r="D519" s="293"/>
      <c r="E519" s="293"/>
      <c r="F519" s="293"/>
      <c r="G519" s="293"/>
      <c r="H519" s="293"/>
      <c r="I519" s="293"/>
      <c r="J519" s="293"/>
      <c r="K519" s="294"/>
      <c r="L519" s="294"/>
      <c r="M519" s="294"/>
      <c r="N519" s="294"/>
      <c r="O519" s="294"/>
      <c r="P519" s="153"/>
      <c r="Q519" s="153"/>
      <c r="R519" s="153"/>
      <c r="S519" s="153"/>
      <c r="T519" s="153"/>
      <c r="U519" s="805"/>
      <c r="V519" s="153"/>
      <c r="W519" s="153"/>
      <c r="X519" s="153"/>
      <c r="Y519" s="153"/>
      <c r="Z519" s="153"/>
    </row>
    <row r="520" spans="2:26" ht="12.75">
      <c r="B520" s="305"/>
      <c r="C520" s="293"/>
      <c r="D520" s="293"/>
      <c r="E520" s="293"/>
      <c r="F520" s="293"/>
      <c r="G520" s="293"/>
      <c r="H520" s="293"/>
      <c r="I520" s="293"/>
      <c r="J520" s="293"/>
      <c r="K520" s="294"/>
      <c r="L520" s="294"/>
      <c r="M520" s="294"/>
      <c r="N520" s="294"/>
      <c r="O520" s="294"/>
      <c r="P520" s="153"/>
      <c r="Q520" s="153"/>
      <c r="R520" s="153"/>
      <c r="S520" s="153"/>
      <c r="T520" s="153"/>
      <c r="U520" s="805"/>
      <c r="V520" s="153"/>
      <c r="W520" s="153"/>
      <c r="X520" s="153"/>
      <c r="Y520" s="153"/>
      <c r="Z520" s="153"/>
    </row>
    <row r="521" spans="2:26" ht="12.75">
      <c r="B521" s="305"/>
      <c r="C521" s="293"/>
      <c r="D521" s="293"/>
      <c r="E521" s="293"/>
      <c r="F521" s="293"/>
      <c r="G521" s="293"/>
      <c r="H521" s="293"/>
      <c r="I521" s="293"/>
      <c r="J521" s="293"/>
      <c r="K521" s="294"/>
      <c r="L521" s="294"/>
      <c r="M521" s="294"/>
      <c r="N521" s="294"/>
      <c r="O521" s="294"/>
      <c r="P521" s="153"/>
      <c r="Q521" s="153"/>
      <c r="R521" s="153"/>
      <c r="S521" s="153"/>
      <c r="T521" s="153"/>
      <c r="U521" s="805"/>
      <c r="V521" s="153"/>
      <c r="W521" s="153"/>
      <c r="X521" s="153"/>
      <c r="Y521" s="153"/>
      <c r="Z521" s="153"/>
    </row>
    <row r="522" spans="2:26" ht="12.75">
      <c r="B522" s="305"/>
      <c r="C522" s="293"/>
      <c r="D522" s="293"/>
      <c r="E522" s="293"/>
      <c r="F522" s="293"/>
      <c r="G522" s="293"/>
      <c r="H522" s="293"/>
      <c r="I522" s="293"/>
      <c r="J522" s="293"/>
      <c r="K522" s="294"/>
      <c r="L522" s="294"/>
      <c r="M522" s="294"/>
      <c r="N522" s="294"/>
      <c r="O522" s="294"/>
      <c r="P522" s="153"/>
      <c r="Q522" s="153"/>
      <c r="R522" s="153"/>
      <c r="S522" s="153"/>
      <c r="T522" s="153"/>
      <c r="U522" s="805"/>
      <c r="V522" s="153"/>
      <c r="W522" s="153"/>
      <c r="X522" s="153"/>
      <c r="Y522" s="153"/>
      <c r="Z522" s="153"/>
    </row>
    <row r="523" spans="2:26" ht="12.75">
      <c r="B523" s="305"/>
      <c r="C523" s="293"/>
      <c r="D523" s="293"/>
      <c r="E523" s="293"/>
      <c r="F523" s="293"/>
      <c r="G523" s="293"/>
      <c r="H523" s="293"/>
      <c r="I523" s="293"/>
      <c r="J523" s="293"/>
      <c r="K523" s="294"/>
      <c r="L523" s="294"/>
      <c r="M523" s="294"/>
      <c r="N523" s="294"/>
      <c r="O523" s="294"/>
      <c r="P523" s="153"/>
      <c r="Q523" s="153"/>
      <c r="R523" s="153"/>
      <c r="S523" s="153"/>
      <c r="T523" s="153"/>
      <c r="U523" s="805"/>
      <c r="V523" s="153"/>
      <c r="W523" s="153"/>
      <c r="X523" s="153"/>
      <c r="Y523" s="153"/>
      <c r="Z523" s="153"/>
    </row>
    <row r="524" spans="2:26" ht="12.75">
      <c r="B524" s="305"/>
      <c r="C524" s="293"/>
      <c r="D524" s="293"/>
      <c r="E524" s="293"/>
      <c r="F524" s="293"/>
      <c r="G524" s="293"/>
      <c r="H524" s="293"/>
      <c r="I524" s="293"/>
      <c r="J524" s="293"/>
      <c r="K524" s="294"/>
      <c r="L524" s="294"/>
      <c r="M524" s="294"/>
      <c r="N524" s="294"/>
      <c r="O524" s="294"/>
      <c r="P524" s="153"/>
      <c r="Q524" s="153"/>
      <c r="R524" s="153"/>
      <c r="S524" s="153"/>
      <c r="T524" s="153"/>
      <c r="U524" s="805"/>
      <c r="V524" s="153"/>
      <c r="W524" s="153"/>
      <c r="X524" s="153"/>
      <c r="Y524" s="153"/>
      <c r="Z524" s="153"/>
    </row>
    <row r="525" spans="2:26" ht="12.75">
      <c r="B525" s="305"/>
      <c r="C525" s="293"/>
      <c r="D525" s="293"/>
      <c r="E525" s="293"/>
      <c r="F525" s="293"/>
      <c r="G525" s="293"/>
      <c r="H525" s="293"/>
      <c r="I525" s="293"/>
      <c r="J525" s="293"/>
      <c r="K525" s="294"/>
      <c r="L525" s="294"/>
      <c r="M525" s="294"/>
      <c r="N525" s="294"/>
      <c r="O525" s="294"/>
      <c r="P525" s="153"/>
      <c r="Q525" s="153"/>
      <c r="R525" s="153"/>
      <c r="S525" s="153"/>
      <c r="T525" s="153"/>
      <c r="U525" s="805"/>
      <c r="V525" s="153"/>
      <c r="W525" s="153"/>
      <c r="X525" s="153"/>
      <c r="Y525" s="153"/>
      <c r="Z525" s="154"/>
    </row>
    <row r="526" spans="2:26" ht="12.75">
      <c r="B526" s="305"/>
      <c r="C526" s="293"/>
      <c r="D526" s="293"/>
      <c r="E526" s="293"/>
      <c r="F526" s="293"/>
      <c r="G526" s="293"/>
      <c r="H526" s="293"/>
      <c r="I526" s="293"/>
      <c r="J526" s="293"/>
      <c r="K526" s="294"/>
      <c r="L526" s="294"/>
      <c r="M526" s="294"/>
      <c r="N526" s="294"/>
      <c r="O526" s="294"/>
      <c r="P526" s="153"/>
      <c r="Q526" s="153"/>
      <c r="R526" s="153"/>
      <c r="S526" s="153"/>
      <c r="T526" s="153"/>
      <c r="U526" s="805"/>
      <c r="V526" s="153"/>
      <c r="W526" s="153"/>
      <c r="X526" s="153"/>
      <c r="Y526" s="153"/>
      <c r="Z526" s="153"/>
    </row>
    <row r="527" spans="2:26" ht="12.75">
      <c r="B527" s="305"/>
      <c r="C527" s="293"/>
      <c r="D527" s="293"/>
      <c r="E527" s="293"/>
      <c r="F527" s="293"/>
      <c r="G527" s="293"/>
      <c r="H527" s="293"/>
      <c r="I527" s="293"/>
      <c r="J527" s="293"/>
      <c r="K527" s="294"/>
      <c r="L527" s="294"/>
      <c r="M527" s="294"/>
      <c r="N527" s="294"/>
      <c r="O527" s="294"/>
      <c r="P527" s="153"/>
      <c r="Q527" s="153"/>
      <c r="R527" s="153"/>
      <c r="S527" s="153"/>
      <c r="T527" s="153"/>
      <c r="U527" s="805"/>
      <c r="V527" s="153"/>
      <c r="W527" s="153"/>
      <c r="X527" s="153"/>
      <c r="Y527" s="153"/>
      <c r="Z527" s="153"/>
    </row>
    <row r="528" spans="2:26" ht="12.75">
      <c r="B528" s="293"/>
      <c r="C528" s="293"/>
      <c r="D528" s="293"/>
      <c r="E528" s="293"/>
      <c r="F528" s="293"/>
      <c r="G528" s="293"/>
      <c r="H528" s="293"/>
      <c r="I528" s="293"/>
      <c r="J528" s="293"/>
      <c r="K528" s="294"/>
      <c r="L528" s="294"/>
      <c r="M528" s="294"/>
      <c r="N528" s="294"/>
      <c r="O528" s="294"/>
      <c r="P528" s="153"/>
      <c r="Q528" s="153"/>
      <c r="R528" s="153"/>
      <c r="S528" s="153"/>
      <c r="T528" s="153"/>
      <c r="U528" s="805"/>
      <c r="V528" s="153"/>
      <c r="W528" s="153"/>
      <c r="X528" s="153"/>
      <c r="Y528" s="153"/>
      <c r="Z528" s="153"/>
    </row>
    <row r="529" spans="2:26" ht="12.75">
      <c r="B529" s="293"/>
      <c r="C529" s="293"/>
      <c r="D529" s="293"/>
      <c r="E529" s="293"/>
      <c r="F529" s="293"/>
      <c r="G529" s="293"/>
      <c r="H529" s="293"/>
      <c r="I529" s="293"/>
      <c r="J529" s="293"/>
      <c r="K529" s="294"/>
      <c r="L529" s="294"/>
      <c r="M529" s="294"/>
      <c r="N529" s="294"/>
      <c r="O529" s="294"/>
      <c r="P529" s="153"/>
      <c r="Q529" s="153"/>
      <c r="R529" s="153"/>
      <c r="S529" s="153"/>
      <c r="T529" s="153"/>
      <c r="U529" s="805"/>
      <c r="V529" s="153"/>
      <c r="W529" s="153"/>
      <c r="X529" s="153"/>
      <c r="Y529" s="153"/>
      <c r="Z529" s="153"/>
    </row>
    <row r="530" spans="2:26" ht="12.75">
      <c r="B530" s="293"/>
      <c r="C530" s="293"/>
      <c r="D530" s="293"/>
      <c r="E530" s="293"/>
      <c r="F530" s="293"/>
      <c r="G530" s="293"/>
      <c r="H530" s="293"/>
      <c r="I530" s="293"/>
      <c r="J530" s="293"/>
      <c r="K530" s="294"/>
      <c r="L530" s="294"/>
      <c r="M530" s="294"/>
      <c r="N530" s="294"/>
      <c r="O530" s="294"/>
      <c r="P530" s="153"/>
      <c r="Q530" s="153"/>
      <c r="R530" s="153"/>
      <c r="S530" s="153"/>
      <c r="T530" s="153"/>
      <c r="U530" s="805"/>
      <c r="V530" s="153"/>
      <c r="W530" s="153"/>
      <c r="X530" s="153"/>
      <c r="Y530" s="153"/>
      <c r="Z530" s="153"/>
    </row>
    <row r="531" spans="2:26" ht="12.75">
      <c r="B531" s="293"/>
      <c r="C531" s="293"/>
      <c r="D531" s="293"/>
      <c r="E531" s="293"/>
      <c r="F531" s="293"/>
      <c r="G531" s="293"/>
      <c r="H531" s="293"/>
      <c r="I531" s="293"/>
      <c r="J531" s="293"/>
      <c r="K531" s="294"/>
      <c r="L531" s="294"/>
      <c r="M531" s="294"/>
      <c r="N531" s="294"/>
      <c r="O531" s="294"/>
      <c r="P531" s="153"/>
      <c r="Q531" s="153"/>
      <c r="R531" s="153"/>
      <c r="S531" s="153"/>
      <c r="T531" s="153"/>
      <c r="U531" s="805"/>
      <c r="V531" s="153"/>
      <c r="W531" s="153"/>
      <c r="X531" s="153"/>
      <c r="Y531" s="153"/>
      <c r="Z531" s="153"/>
    </row>
    <row r="532" spans="2:26" ht="12.75">
      <c r="B532" s="152"/>
      <c r="C532" s="152"/>
      <c r="D532" s="152"/>
      <c r="E532" s="152"/>
      <c r="F532" s="152"/>
      <c r="G532" s="152"/>
      <c r="H532" s="152"/>
      <c r="I532" s="152"/>
      <c r="J532" s="152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805"/>
      <c r="V532" s="153"/>
      <c r="W532" s="153"/>
      <c r="X532" s="153"/>
      <c r="Y532" s="153"/>
      <c r="Z532" s="153"/>
    </row>
    <row r="533" spans="2:26" ht="12.75">
      <c r="B533" s="152"/>
      <c r="C533" s="152"/>
      <c r="D533" s="152"/>
      <c r="E533" s="152"/>
      <c r="F533" s="152"/>
      <c r="G533" s="152"/>
      <c r="H533" s="152"/>
      <c r="I533" s="152"/>
      <c r="J533" s="152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805"/>
      <c r="V533" s="153"/>
      <c r="W533" s="153"/>
      <c r="X533" s="153"/>
      <c r="Y533" s="153"/>
      <c r="Z533" s="153"/>
    </row>
    <row r="534" spans="2:26" ht="12.75">
      <c r="B534" s="152"/>
      <c r="C534" s="152"/>
      <c r="D534" s="152"/>
      <c r="E534" s="152"/>
      <c r="F534" s="152"/>
      <c r="G534" s="152"/>
      <c r="H534" s="152"/>
      <c r="I534" s="152"/>
      <c r="J534" s="152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805"/>
      <c r="V534" s="153"/>
      <c r="W534" s="153"/>
      <c r="X534" s="153"/>
      <c r="Y534" s="153"/>
      <c r="Z534" s="153"/>
    </row>
    <row r="535" spans="2:26" ht="12.75">
      <c r="B535" s="152"/>
      <c r="C535" s="152"/>
      <c r="D535" s="152"/>
      <c r="E535" s="152"/>
      <c r="F535" s="152"/>
      <c r="G535" s="152"/>
      <c r="H535" s="152"/>
      <c r="I535" s="152"/>
      <c r="J535" s="152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805"/>
      <c r="V535" s="153"/>
      <c r="W535" s="153"/>
      <c r="X535" s="153"/>
      <c r="Y535" s="153"/>
      <c r="Z535" s="153"/>
    </row>
    <row r="536" spans="2:26" ht="12.75">
      <c r="B536" s="152"/>
      <c r="C536" s="152"/>
      <c r="D536" s="152"/>
      <c r="E536" s="152"/>
      <c r="F536" s="152"/>
      <c r="G536" s="152"/>
      <c r="H536" s="152"/>
      <c r="I536" s="152"/>
      <c r="J536" s="152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805"/>
      <c r="V536" s="153"/>
      <c r="W536" s="153"/>
      <c r="X536" s="153"/>
      <c r="Y536" s="153"/>
      <c r="Z536" s="153"/>
    </row>
    <row r="537" spans="2:26" ht="12.75">
      <c r="B537" s="152"/>
      <c r="C537" s="152"/>
      <c r="D537" s="152"/>
      <c r="E537" s="152"/>
      <c r="F537" s="152"/>
      <c r="G537" s="152"/>
      <c r="H537" s="152"/>
      <c r="I537" s="152"/>
      <c r="J537" s="152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805"/>
      <c r="V537" s="153"/>
      <c r="W537" s="153"/>
      <c r="X537" s="153"/>
      <c r="Y537" s="153"/>
      <c r="Z537" s="153"/>
    </row>
    <row r="538" spans="2:26" ht="12.75">
      <c r="B538" s="152"/>
      <c r="C538" s="152"/>
      <c r="D538" s="152"/>
      <c r="E538" s="152"/>
      <c r="F538" s="152"/>
      <c r="G538" s="152"/>
      <c r="H538" s="152"/>
      <c r="I538" s="152"/>
      <c r="J538" s="152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805"/>
      <c r="V538" s="153"/>
      <c r="W538" s="153"/>
      <c r="X538" s="153"/>
      <c r="Y538" s="153"/>
      <c r="Z538" s="153"/>
    </row>
    <row r="539" spans="2:26" ht="12.75">
      <c r="B539" s="152"/>
      <c r="C539" s="152"/>
      <c r="D539" s="152"/>
      <c r="E539" s="152"/>
      <c r="F539" s="152"/>
      <c r="G539" s="152"/>
      <c r="H539" s="152"/>
      <c r="I539" s="152"/>
      <c r="J539" s="152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805"/>
      <c r="V539" s="153"/>
      <c r="W539" s="153"/>
      <c r="X539" s="153"/>
      <c r="Y539" s="153"/>
      <c r="Z539" s="153"/>
    </row>
    <row r="540" spans="2:26" ht="12.75">
      <c r="B540" s="152"/>
      <c r="C540" s="152"/>
      <c r="D540" s="152"/>
      <c r="E540" s="152"/>
      <c r="F540" s="152"/>
      <c r="G540" s="152"/>
      <c r="H540" s="152"/>
      <c r="I540" s="152"/>
      <c r="J540" s="152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805"/>
      <c r="V540" s="153"/>
      <c r="W540" s="153"/>
      <c r="X540" s="153"/>
      <c r="Y540" s="153"/>
      <c r="Z540" s="153"/>
    </row>
    <row r="541" spans="2:26" ht="12.75">
      <c r="B541" s="152"/>
      <c r="C541" s="152"/>
      <c r="D541" s="152"/>
      <c r="E541" s="152"/>
      <c r="F541" s="152"/>
      <c r="G541" s="152"/>
      <c r="H541" s="152"/>
      <c r="I541" s="152"/>
      <c r="J541" s="152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805"/>
      <c r="V541" s="153"/>
      <c r="W541" s="153"/>
      <c r="X541" s="153"/>
      <c r="Y541" s="153"/>
      <c r="Z541" s="153"/>
    </row>
    <row r="542" spans="2:26" ht="12.75">
      <c r="B542" s="152"/>
      <c r="C542" s="152"/>
      <c r="D542" s="152"/>
      <c r="E542" s="152"/>
      <c r="F542" s="152"/>
      <c r="G542" s="152"/>
      <c r="H542" s="152"/>
      <c r="I542" s="152"/>
      <c r="J542" s="152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805"/>
      <c r="V542" s="153"/>
      <c r="W542" s="153"/>
      <c r="X542" s="153"/>
      <c r="Y542" s="153"/>
      <c r="Z542" s="153"/>
    </row>
    <row r="543" spans="2:26" ht="12.75">
      <c r="B543" s="152"/>
      <c r="C543" s="152"/>
      <c r="D543" s="152"/>
      <c r="E543" s="152"/>
      <c r="F543" s="152"/>
      <c r="G543" s="152"/>
      <c r="H543" s="152"/>
      <c r="I543" s="152"/>
      <c r="J543" s="152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805"/>
      <c r="V543" s="153"/>
      <c r="W543" s="153"/>
      <c r="X543" s="153"/>
      <c r="Y543" s="153"/>
      <c r="Z543" s="153"/>
    </row>
    <row r="544" spans="2:26" ht="12.75">
      <c r="B544" s="152"/>
      <c r="C544" s="152"/>
      <c r="D544" s="152"/>
      <c r="E544" s="152"/>
      <c r="F544" s="152"/>
      <c r="G544" s="152"/>
      <c r="H544" s="152"/>
      <c r="I544" s="152"/>
      <c r="J544" s="152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805"/>
      <c r="V544" s="153"/>
      <c r="W544" s="153"/>
      <c r="X544" s="153"/>
      <c r="Y544" s="153"/>
      <c r="Z544" s="153"/>
    </row>
    <row r="545" spans="2:26" ht="12.75">
      <c r="B545" s="152"/>
      <c r="C545" s="152"/>
      <c r="D545" s="152"/>
      <c r="E545" s="152"/>
      <c r="F545" s="152"/>
      <c r="G545" s="152"/>
      <c r="H545" s="152"/>
      <c r="I545" s="152"/>
      <c r="J545" s="152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805"/>
      <c r="V545" s="153"/>
      <c r="W545" s="153"/>
      <c r="X545" s="153"/>
      <c r="Y545" s="153"/>
      <c r="Z545" s="153"/>
    </row>
    <row r="546" spans="2:26" ht="12.75">
      <c r="B546" s="152"/>
      <c r="C546" s="152"/>
      <c r="D546" s="152"/>
      <c r="E546" s="152"/>
      <c r="F546" s="152"/>
      <c r="G546" s="152"/>
      <c r="H546" s="152"/>
      <c r="I546" s="152"/>
      <c r="J546" s="152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805"/>
      <c r="V546" s="153"/>
      <c r="W546" s="153"/>
      <c r="X546" s="153"/>
      <c r="Y546" s="153"/>
      <c r="Z546" s="153"/>
    </row>
    <row r="547" spans="2:26" ht="12.75">
      <c r="B547" s="152"/>
      <c r="C547" s="152"/>
      <c r="D547" s="152"/>
      <c r="E547" s="152"/>
      <c r="F547" s="152"/>
      <c r="G547" s="152"/>
      <c r="H547" s="152"/>
      <c r="I547" s="152"/>
      <c r="J547" s="152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</row>
    <row r="548" spans="2:26" ht="12.75">
      <c r="B548" s="152"/>
      <c r="C548" s="152"/>
      <c r="D548" s="152"/>
      <c r="E548" s="152"/>
      <c r="F548" s="152"/>
      <c r="G548" s="152"/>
      <c r="H548" s="152"/>
      <c r="I548" s="152"/>
      <c r="J548" s="152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</row>
    <row r="549" spans="2:26" ht="12.75">
      <c r="B549" s="152"/>
      <c r="C549" s="152"/>
      <c r="D549" s="152"/>
      <c r="E549" s="152"/>
      <c r="F549" s="152"/>
      <c r="G549" s="152"/>
      <c r="H549" s="152"/>
      <c r="I549" s="152"/>
      <c r="J549" s="152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</row>
    <row r="550" spans="2:26" ht="12.75">
      <c r="B550" s="152"/>
      <c r="C550" s="152"/>
      <c r="D550" s="152"/>
      <c r="E550" s="152"/>
      <c r="F550" s="152"/>
      <c r="G550" s="152"/>
      <c r="H550" s="152"/>
      <c r="I550" s="152"/>
      <c r="J550" s="152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</row>
    <row r="551" spans="2:26" ht="12.75">
      <c r="B551" s="152"/>
      <c r="C551" s="152"/>
      <c r="D551" s="152"/>
      <c r="E551" s="152"/>
      <c r="F551" s="152"/>
      <c r="G551" s="152"/>
      <c r="H551" s="152"/>
      <c r="I551" s="152"/>
      <c r="J551" s="152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</row>
    <row r="552" spans="2:26" ht="12.75">
      <c r="B552" s="152"/>
      <c r="C552" s="152"/>
      <c r="D552" s="152"/>
      <c r="E552" s="152"/>
      <c r="F552" s="152"/>
      <c r="G552" s="152"/>
      <c r="H552" s="152"/>
      <c r="I552" s="152"/>
      <c r="J552" s="152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</row>
    <row r="553" spans="2:26" ht="12.75">
      <c r="B553" s="152"/>
      <c r="C553" s="152"/>
      <c r="D553" s="152"/>
      <c r="E553" s="152"/>
      <c r="F553" s="152"/>
      <c r="G553" s="152"/>
      <c r="H553" s="152"/>
      <c r="I553" s="152"/>
      <c r="J553" s="152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</row>
    <row r="554" spans="2:26" ht="12.75">
      <c r="B554" s="152"/>
      <c r="C554" s="152"/>
      <c r="D554" s="152"/>
      <c r="E554" s="152"/>
      <c r="F554" s="152"/>
      <c r="G554" s="152"/>
      <c r="H554" s="152"/>
      <c r="I554" s="152"/>
      <c r="J554" s="152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</row>
    <row r="555" spans="2:26" ht="12.75">
      <c r="B555" s="152"/>
      <c r="C555" s="152"/>
      <c r="D555" s="152"/>
      <c r="E555" s="152"/>
      <c r="F555" s="152"/>
      <c r="G555" s="152"/>
      <c r="H555" s="152"/>
      <c r="I555" s="152"/>
      <c r="J555" s="152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</row>
    <row r="556" spans="2:26" ht="12.75">
      <c r="B556" s="152"/>
      <c r="C556" s="152"/>
      <c r="D556" s="152"/>
      <c r="E556" s="152"/>
      <c r="F556" s="152"/>
      <c r="G556" s="152"/>
      <c r="H556" s="152"/>
      <c r="I556" s="152"/>
      <c r="J556" s="152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</row>
    <row r="557" spans="2:26" ht="12.75">
      <c r="B557" s="152"/>
      <c r="C557" s="152"/>
      <c r="D557" s="152"/>
      <c r="E557" s="152"/>
      <c r="F557" s="152"/>
      <c r="G557" s="152"/>
      <c r="H557" s="152"/>
      <c r="I557" s="152"/>
      <c r="J557" s="152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</row>
    <row r="558" spans="2:26" ht="12.75">
      <c r="B558" s="152"/>
      <c r="C558" s="152"/>
      <c r="D558" s="152"/>
      <c r="E558" s="152"/>
      <c r="F558" s="152"/>
      <c r="G558" s="152"/>
      <c r="H558" s="152"/>
      <c r="I558" s="152"/>
      <c r="J558" s="152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</row>
    <row r="559" spans="2:26" ht="12.75">
      <c r="B559" s="152"/>
      <c r="C559" s="152"/>
      <c r="D559" s="152"/>
      <c r="E559" s="152"/>
      <c r="F559" s="152"/>
      <c r="G559" s="152"/>
      <c r="H559" s="152"/>
      <c r="I559" s="152"/>
      <c r="J559" s="152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</row>
    <row r="560" spans="2:26" ht="12.75">
      <c r="B560" s="152"/>
      <c r="C560" s="152"/>
      <c r="D560" s="152"/>
      <c r="E560" s="152"/>
      <c r="F560" s="152"/>
      <c r="G560" s="152"/>
      <c r="H560" s="152"/>
      <c r="I560" s="152"/>
      <c r="J560" s="152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</row>
    <row r="561" spans="2:26" ht="12.75"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</row>
    <row r="562" spans="2:26" ht="12.75"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</row>
    <row r="563" spans="2:26" ht="12.75"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</row>
    <row r="564" spans="2:26" ht="12.75"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</row>
    <row r="565" spans="2:26" ht="12.75"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</row>
    <row r="566" spans="2:26" ht="12.75"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</row>
    <row r="567" spans="2:26" ht="12.75"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</row>
    <row r="568" spans="2:26" ht="12.75"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</row>
    <row r="569" spans="2:26" ht="12.75"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</row>
    <row r="570" spans="2:26" ht="12.75"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</row>
    <row r="571" spans="2:26" ht="12.75"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</row>
    <row r="572" spans="2:26" ht="12.75"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</row>
    <row r="573" spans="2:26" ht="12.75"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</row>
    <row r="574" spans="2:26" ht="12.75"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</row>
    <row r="575" spans="2:26" ht="12.75"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</row>
    <row r="576" spans="2:26" ht="12.75"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</row>
    <row r="577" spans="2:26" ht="12.75"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</row>
    <row r="578" spans="2:26" ht="12.75"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</row>
    <row r="579" spans="2:26" ht="12.75"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</row>
    <row r="580" spans="2:26" ht="12.75"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</row>
    <row r="581" spans="2:26" ht="12.75"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</row>
    <row r="582" spans="2:26" ht="12.75"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</row>
    <row r="583" spans="2:26" ht="12.75">
      <c r="B583" s="153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</row>
    <row r="584" spans="2:26" ht="12.75"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</row>
    <row r="585" spans="2:26" ht="12.75"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</row>
    <row r="586" spans="2:26" ht="12.75"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</row>
    <row r="587" spans="2:26" ht="12.75"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</row>
    <row r="588" spans="2:26" ht="12.75"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</row>
    <row r="589" spans="2:26" ht="12.75"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</row>
    <row r="590" spans="2:26" ht="12.75"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</row>
    <row r="591" spans="2:26" ht="12.75"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</row>
    <row r="592" spans="2:26" ht="12.75"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</row>
    <row r="593" spans="2:26" ht="12.75"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</row>
    <row r="594" spans="2:26" ht="12.75">
      <c r="B594" s="153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</row>
    <row r="595" spans="2:26" ht="12.75"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</row>
    <row r="596" spans="2:26" ht="12.75"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</row>
    <row r="597" spans="2:26" ht="12.75"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</row>
    <row r="598" spans="2:26" ht="12.75"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</row>
    <row r="599" spans="2:26" ht="12.75"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</row>
    <row r="600" spans="2:26" ht="12.75"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</row>
    <row r="601" spans="2:26" ht="12.75"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</row>
    <row r="602" spans="2:26" ht="12.75">
      <c r="B602" s="153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</row>
    <row r="603" spans="2:26" ht="12.75"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</row>
    <row r="604" spans="2:26" ht="12.75"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</row>
    <row r="605" spans="2:26" ht="12.75">
      <c r="B605" s="153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</row>
    <row r="606" spans="2:26" ht="12.75"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</row>
    <row r="607" spans="2:26" ht="12.75"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</row>
    <row r="608" spans="2:26" ht="12.75"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</row>
    <row r="609" spans="2:26" ht="12.75">
      <c r="B609" s="153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</row>
    <row r="610" spans="2:26" ht="12.75"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</row>
    <row r="611" spans="2:26" ht="12.75"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</row>
    <row r="612" spans="2:26" ht="12.75">
      <c r="B612" s="153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</row>
    <row r="613" spans="2:26" ht="12.75"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</row>
    <row r="614" spans="2:26" ht="12.75"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</row>
    <row r="615" spans="2:26" ht="12.75"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</row>
    <row r="616" spans="2:26" ht="12.75"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</row>
    <row r="617" spans="2:26" ht="12.75"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</row>
    <row r="618" spans="2:26" ht="12.75"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</row>
    <row r="619" spans="2:26" ht="12.75"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</row>
    <row r="620" spans="2:26" ht="12.75"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</row>
    <row r="621" spans="2:26" ht="12.75"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</row>
    <row r="622" spans="2:26" ht="12.75"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</row>
    <row r="623" spans="2:26" ht="12.75"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</row>
    <row r="624" spans="2:26" ht="12.75"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</row>
    <row r="625" spans="2:26" ht="12.75">
      <c r="B625" s="153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</row>
    <row r="626" spans="2:26" ht="12.75"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</row>
    <row r="627" spans="2:26" ht="12.75">
      <c r="B627" s="153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</row>
    <row r="628" spans="2:26" ht="12.75">
      <c r="B628" s="153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</row>
    <row r="629" spans="2:26" ht="12.75"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</row>
    <row r="630" spans="2:26" ht="12.75">
      <c r="B630" s="153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</row>
    <row r="631" spans="2:26" ht="12.75"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spans="2:26" ht="12.75">
      <c r="B632" s="153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</row>
    <row r="633" spans="2:26" ht="12.75"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</row>
    <row r="634" spans="2:26" ht="12.75"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</row>
    <row r="635" spans="2:26" ht="12.75">
      <c r="B635" s="153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</row>
    <row r="636" spans="2:26" ht="12.75"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</row>
    <row r="637" spans="2:26" ht="12.75"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</row>
    <row r="638" spans="2:26" ht="12.75"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</row>
    <row r="639" spans="2:26" ht="12.75"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</row>
    <row r="640" spans="2:26" ht="12.75"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</row>
    <row r="641" spans="2:26" ht="12.75"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</row>
    <row r="642" spans="2:26" ht="12.75"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</row>
    <row r="643" spans="2:26" ht="12.75"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</row>
    <row r="644" spans="2:26" ht="12.75"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</row>
    <row r="645" spans="2:26" ht="12.75"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</row>
    <row r="646" spans="2:26" ht="12.75"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</row>
    <row r="647" spans="2:26" ht="12.75"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</row>
    <row r="648" spans="2:26" ht="12.75"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</row>
    <row r="649" spans="2:26" ht="12.75"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</row>
    <row r="650" spans="2:26" ht="12.75"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</row>
    <row r="651" spans="2:26" ht="12.75"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</row>
    <row r="652" spans="2:26" ht="12.75"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</row>
    <row r="653" spans="2:26" ht="12.75">
      <c r="B653" s="153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</row>
    <row r="654" spans="2:26" ht="12.75">
      <c r="B654" s="153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</row>
    <row r="655" spans="2:26" ht="12.75"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</row>
    <row r="656" spans="2:26" ht="12.75">
      <c r="B656" s="153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</row>
    <row r="657" spans="2:26" ht="12.75">
      <c r="B657" s="153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</row>
    <row r="658" spans="2:26" ht="12.75">
      <c r="B658" s="153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</row>
    <row r="659" spans="2:26" ht="12.75"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</row>
    <row r="660" spans="2:26" ht="12.75">
      <c r="B660" s="153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</row>
    <row r="661" spans="2:26" ht="12.75">
      <c r="B661" s="153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</row>
    <row r="662" spans="2:26" ht="12.75">
      <c r="B662" s="153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</row>
    <row r="663" spans="2:26" ht="12.75"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</row>
    <row r="664" spans="2:26" ht="12.75">
      <c r="B664" s="153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</row>
    <row r="665" spans="2:26" ht="12.75">
      <c r="B665" s="153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</row>
    <row r="666" spans="2:26" ht="12.75">
      <c r="B666" s="153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</row>
    <row r="667" spans="2:26" ht="12.75"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</row>
    <row r="668" spans="2:26" ht="12.75">
      <c r="B668" s="153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</row>
    <row r="669" spans="2:26" ht="12.75">
      <c r="B669" s="153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</row>
    <row r="670" spans="2:26" ht="12.75">
      <c r="B670" s="153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</row>
    <row r="671" spans="2:26" ht="12.75"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</row>
    <row r="672" spans="2:26" ht="12.75"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</row>
  </sheetData>
  <sheetProtection/>
  <mergeCells count="31">
    <mergeCell ref="Z2:AB2"/>
    <mergeCell ref="AC2:AE2"/>
    <mergeCell ref="N1:P1"/>
    <mergeCell ref="Q1:S1"/>
    <mergeCell ref="Z1:AB1"/>
    <mergeCell ref="AC1:AE1"/>
    <mergeCell ref="N2:P2"/>
    <mergeCell ref="Q2:S2"/>
    <mergeCell ref="B495:O495"/>
    <mergeCell ref="N4:P4"/>
    <mergeCell ref="Q4:S4"/>
    <mergeCell ref="D90:J90"/>
    <mergeCell ref="D99:J99"/>
    <mergeCell ref="D102:J102"/>
    <mergeCell ref="D103:J103"/>
    <mergeCell ref="D104:J104"/>
    <mergeCell ref="D101:J101"/>
    <mergeCell ref="L9:L11"/>
    <mergeCell ref="AF56:AL56"/>
    <mergeCell ref="AH6:AJ6"/>
    <mergeCell ref="AH7:AJ7"/>
    <mergeCell ref="AH9:AJ9"/>
    <mergeCell ref="T4:X4"/>
    <mergeCell ref="Z5:AE5"/>
    <mergeCell ref="B6:X6"/>
    <mergeCell ref="B9:B11"/>
    <mergeCell ref="U9:U11"/>
    <mergeCell ref="X9:Z9"/>
    <mergeCell ref="M9:M11"/>
    <mergeCell ref="N9:N11"/>
    <mergeCell ref="O9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7"/>
  <sheetViews>
    <sheetView zoomScale="63" zoomScaleNormal="63" zoomScalePageLayoutView="0" workbookViewId="0" topLeftCell="B1">
      <selection activeCell="E9" sqref="E9:Y9"/>
    </sheetView>
  </sheetViews>
  <sheetFormatPr defaultColWidth="9.00390625" defaultRowHeight="12.75"/>
  <cols>
    <col min="1" max="1" width="0.5" style="37" hidden="1" customWidth="1"/>
    <col min="2" max="2" width="0.12890625" style="37" customWidth="1"/>
    <col min="3" max="3" width="10.125" style="37" customWidth="1"/>
    <col min="4" max="4" width="19.00390625" style="36" hidden="1" customWidth="1"/>
    <col min="5" max="5" width="14.375" style="36" hidden="1" customWidth="1"/>
    <col min="6" max="6" width="18.125" style="36" customWidth="1"/>
    <col min="7" max="7" width="18.375" style="36" customWidth="1"/>
    <col min="8" max="8" width="0.37109375" style="36" customWidth="1"/>
    <col min="9" max="9" width="19.625" style="36" customWidth="1"/>
    <col min="10" max="10" width="11.375" style="36" hidden="1" customWidth="1"/>
    <col min="11" max="11" width="14.625" style="36" hidden="1" customWidth="1"/>
    <col min="12" max="12" width="17.125" style="36" customWidth="1"/>
    <col min="13" max="13" width="15.50390625" style="36" customWidth="1"/>
    <col min="14" max="14" width="17.50390625" style="36" customWidth="1"/>
    <col min="15" max="15" width="0.37109375" style="36" customWidth="1"/>
    <col min="16" max="16" width="17.75390625" style="36" customWidth="1"/>
    <col min="17" max="21" width="9.125" style="36" hidden="1" customWidth="1"/>
    <col min="22" max="22" width="0.5" style="36" hidden="1" customWidth="1"/>
    <col min="23" max="26" width="9.125" style="36" hidden="1" customWidth="1"/>
    <col min="27" max="27" width="0.12890625" style="36" customWidth="1"/>
    <col min="28" max="28" width="15.50390625" style="36" hidden="1" customWidth="1"/>
    <col min="29" max="16384" width="9.125" style="36" customWidth="1"/>
  </cols>
  <sheetData>
    <row r="1" spans="13:17" ht="15">
      <c r="M1" s="166" t="s">
        <v>6</v>
      </c>
      <c r="O1" s="893"/>
      <c r="P1" s="893"/>
      <c r="Q1" s="893"/>
    </row>
    <row r="2" spans="13:17" ht="15">
      <c r="M2" s="36" t="s">
        <v>88</v>
      </c>
      <c r="O2" s="893"/>
      <c r="P2" s="893"/>
      <c r="Q2" s="893"/>
    </row>
    <row r="3" spans="13:17" ht="15">
      <c r="M3" s="195" t="s">
        <v>162</v>
      </c>
      <c r="O3" s="193"/>
      <c r="P3" s="193"/>
      <c r="Q3" s="193"/>
    </row>
    <row r="4" spans="13:17" ht="15" customHeight="1">
      <c r="M4" s="36" t="s">
        <v>336</v>
      </c>
      <c r="O4" s="22"/>
      <c r="P4" s="23"/>
      <c r="Q4" s="23"/>
    </row>
    <row r="5" ht="15" hidden="1"/>
    <row r="6" ht="15" hidden="1"/>
    <row r="7" ht="15" hidden="1"/>
    <row r="8" spans="1:21" ht="54" customHeight="1" hidden="1">
      <c r="A8" s="894"/>
      <c r="B8" s="895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</row>
    <row r="9" spans="5:25" ht="72" customHeight="1">
      <c r="E9" s="901" t="s">
        <v>272</v>
      </c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</row>
    <row r="11" ht="15.75" customHeight="1">
      <c r="P11" s="822" t="s">
        <v>79</v>
      </c>
    </row>
    <row r="12" spans="4:16" ht="78.75" customHeight="1" hidden="1" thickBot="1">
      <c r="D12" s="61"/>
      <c r="F12" s="62"/>
      <c r="G12" s="62"/>
      <c r="H12" s="62"/>
      <c r="I12" s="63"/>
      <c r="J12" s="60"/>
      <c r="K12" s="64"/>
      <c r="L12" s="64"/>
      <c r="M12" s="65"/>
      <c r="N12" s="64"/>
      <c r="O12" s="63"/>
      <c r="P12" s="57"/>
    </row>
    <row r="13" spans="3:16" ht="81" customHeight="1" hidden="1">
      <c r="C13" s="58"/>
      <c r="D13" s="160"/>
      <c r="E13" s="169"/>
      <c r="F13" s="170"/>
      <c r="G13" s="170"/>
      <c r="H13" s="170"/>
      <c r="I13" s="161"/>
      <c r="J13" s="160"/>
      <c r="K13" s="162"/>
      <c r="L13" s="162"/>
      <c r="M13" s="163"/>
      <c r="N13" s="162"/>
      <c r="O13" s="161"/>
      <c r="P13" s="164"/>
    </row>
    <row r="14" spans="3:16" ht="279" customHeight="1">
      <c r="C14" s="651" t="s">
        <v>105</v>
      </c>
      <c r="D14" s="652"/>
      <c r="E14" s="653"/>
      <c r="F14" s="661" t="s">
        <v>97</v>
      </c>
      <c r="G14" s="897" t="s">
        <v>154</v>
      </c>
      <c r="H14" s="662"/>
      <c r="I14" s="661" t="s">
        <v>115</v>
      </c>
      <c r="J14" s="661"/>
      <c r="K14" s="663"/>
      <c r="L14" s="661" t="s">
        <v>106</v>
      </c>
      <c r="M14" s="664" t="s">
        <v>98</v>
      </c>
      <c r="N14" s="664" t="s">
        <v>148</v>
      </c>
      <c r="O14" s="654"/>
      <c r="P14" s="655" t="s">
        <v>155</v>
      </c>
    </row>
    <row r="15" spans="3:16" ht="0.75" customHeight="1">
      <c r="C15" s="656" t="s">
        <v>105</v>
      </c>
      <c r="D15" s="899" t="s">
        <v>104</v>
      </c>
      <c r="E15" s="653"/>
      <c r="F15" s="661"/>
      <c r="G15" s="897"/>
      <c r="H15" s="661"/>
      <c r="I15" s="897"/>
      <c r="J15" s="900"/>
      <c r="K15" s="665"/>
      <c r="L15" s="661"/>
      <c r="M15" s="897"/>
      <c r="N15" s="897"/>
      <c r="O15" s="896"/>
      <c r="P15" s="655"/>
    </row>
    <row r="16" spans="3:16" ht="30.75" customHeight="1" hidden="1">
      <c r="C16" s="651"/>
      <c r="D16" s="899"/>
      <c r="E16" s="657"/>
      <c r="F16" s="666"/>
      <c r="G16" s="898"/>
      <c r="H16" s="661"/>
      <c r="I16" s="897"/>
      <c r="J16" s="900"/>
      <c r="K16" s="667"/>
      <c r="L16" s="666"/>
      <c r="M16" s="897"/>
      <c r="N16" s="897"/>
      <c r="O16" s="896"/>
      <c r="P16" s="655"/>
    </row>
    <row r="17" spans="3:16" ht="24" customHeight="1" hidden="1">
      <c r="C17" s="659"/>
      <c r="D17" s="899"/>
      <c r="E17" s="657"/>
      <c r="F17" s="666"/>
      <c r="G17" s="898"/>
      <c r="H17" s="666"/>
      <c r="I17" s="898"/>
      <c r="J17" s="900"/>
      <c r="K17" s="667"/>
      <c r="L17" s="666"/>
      <c r="M17" s="898"/>
      <c r="N17" s="898"/>
      <c r="O17" s="896"/>
      <c r="P17" s="655"/>
    </row>
    <row r="18" spans="3:16" ht="24" customHeight="1" hidden="1">
      <c r="C18" s="651"/>
      <c r="D18" s="899"/>
      <c r="E18" s="660"/>
      <c r="F18" s="659"/>
      <c r="G18" s="668">
        <f>10979.5+19251.6</f>
        <v>30231.1</v>
      </c>
      <c r="H18" s="666"/>
      <c r="I18" s="898"/>
      <c r="J18" s="663"/>
      <c r="K18" s="667"/>
      <c r="L18" s="659"/>
      <c r="M18" s="898"/>
      <c r="N18" s="898"/>
      <c r="O18" s="658"/>
      <c r="P18" s="652"/>
    </row>
    <row r="19" spans="3:16" ht="24" customHeight="1" hidden="1">
      <c r="C19" s="59"/>
      <c r="D19" s="156"/>
      <c r="E19" s="155"/>
      <c r="F19" s="155"/>
      <c r="G19" s="650">
        <v>72517.7</v>
      </c>
      <c r="H19" s="165"/>
      <c r="I19" s="744"/>
      <c r="J19" s="182"/>
      <c r="K19" s="67"/>
      <c r="L19" s="155"/>
      <c r="M19" s="155"/>
      <c r="N19" s="155"/>
      <c r="O19" s="68"/>
      <c r="P19" s="66"/>
    </row>
    <row r="20" spans="3:28" ht="40.5" customHeight="1" thickBot="1">
      <c r="C20" s="69">
        <v>2015</v>
      </c>
      <c r="D20" s="70"/>
      <c r="E20" s="71"/>
      <c r="F20" s="812">
        <v>3501600</v>
      </c>
      <c r="G20" s="813">
        <f>40698779.27</f>
        <v>40698779.27</v>
      </c>
      <c r="H20" s="814"/>
      <c r="I20" s="815">
        <f>995300+8500+50109</f>
        <v>1053909</v>
      </c>
      <c r="J20" s="816"/>
      <c r="K20" s="812"/>
      <c r="L20" s="812">
        <v>985100</v>
      </c>
      <c r="M20" s="812">
        <v>156000</v>
      </c>
      <c r="N20" s="812">
        <v>13300</v>
      </c>
      <c r="O20" s="817"/>
      <c r="P20" s="818">
        <f>F20+G20+I20+L20+M20+N20</f>
        <v>46408688.27</v>
      </c>
      <c r="V20" s="36">
        <v>83914.2</v>
      </c>
      <c r="W20" s="36">
        <f>P20-V20</f>
        <v>46324774.07</v>
      </c>
      <c r="X20" s="36" t="e">
        <f>E20+F20+#REF!+J20</f>
        <v>#REF!</v>
      </c>
      <c r="Y20" s="36" t="e">
        <f>X20+#REF!+I20</f>
        <v>#REF!</v>
      </c>
      <c r="Z20" s="36">
        <f>F20+L20</f>
        <v>4486700</v>
      </c>
      <c r="AA20" s="36">
        <f>I20+O20</f>
        <v>1053909</v>
      </c>
      <c r="AB20" s="785">
        <f>P20+1186</f>
        <v>46409874.27</v>
      </c>
    </row>
    <row r="21" spans="3:27" ht="33" customHeight="1" thickBot="1">
      <c r="C21" s="72">
        <v>2016</v>
      </c>
      <c r="D21" s="70"/>
      <c r="E21" s="71"/>
      <c r="F21" s="812">
        <v>3622000</v>
      </c>
      <c r="G21" s="814">
        <v>25004300</v>
      </c>
      <c r="H21" s="814"/>
      <c r="I21" s="815">
        <f>995300+3800</f>
        <v>999100</v>
      </c>
      <c r="J21" s="816"/>
      <c r="K21" s="812"/>
      <c r="L21" s="812">
        <v>1026000</v>
      </c>
      <c r="M21" s="812">
        <v>156000</v>
      </c>
      <c r="N21" s="812">
        <v>13300</v>
      </c>
      <c r="O21" s="817"/>
      <c r="P21" s="818">
        <f>F21+G21+I21+L21+M21+N21</f>
        <v>30820700</v>
      </c>
      <c r="W21" s="36">
        <f>65109.8-66841.3</f>
        <v>-1731.5</v>
      </c>
      <c r="X21" s="36" t="e">
        <f>E21+F21+#REF!+J21</f>
        <v>#REF!</v>
      </c>
      <c r="Y21" s="36" t="e">
        <f>X21+#REF!+I21</f>
        <v>#REF!</v>
      </c>
      <c r="Z21" s="477">
        <f>F21+L21</f>
        <v>4648000</v>
      </c>
      <c r="AA21" s="477">
        <f>I21+O21</f>
        <v>999100</v>
      </c>
    </row>
    <row r="22" spans="3:27" ht="32.25" customHeight="1" thickBot="1">
      <c r="C22" s="72">
        <v>2017</v>
      </c>
      <c r="D22" s="70"/>
      <c r="E22" s="73"/>
      <c r="F22" s="819">
        <v>3659400</v>
      </c>
      <c r="G22" s="813">
        <v>27274500</v>
      </c>
      <c r="H22" s="814"/>
      <c r="I22" s="815">
        <f>995300+3800</f>
        <v>999100</v>
      </c>
      <c r="J22" s="816"/>
      <c r="K22" s="819"/>
      <c r="L22" s="819">
        <v>1024700</v>
      </c>
      <c r="M22" s="819">
        <v>156000</v>
      </c>
      <c r="N22" s="819">
        <v>13300</v>
      </c>
      <c r="O22" s="820"/>
      <c r="P22" s="818">
        <f>F22+G22+I22+L22+M22+N22</f>
        <v>33127000</v>
      </c>
      <c r="X22" s="36" t="e">
        <f>E22+F22+#REF!+J22</f>
        <v>#REF!</v>
      </c>
      <c r="Y22" s="36" t="e">
        <f>X22+#REF!+I22</f>
        <v>#REF!</v>
      </c>
      <c r="Z22" s="36">
        <f>F22+L22</f>
        <v>4684100</v>
      </c>
      <c r="AA22" s="36">
        <f>I22+O22</f>
        <v>999100</v>
      </c>
    </row>
    <row r="24" spans="29:31" ht="15">
      <c r="AC24" s="837"/>
      <c r="AD24" s="837"/>
      <c r="AE24" s="837"/>
    </row>
    <row r="25" spans="29:31" ht="15">
      <c r="AC25" s="837"/>
      <c r="AD25" s="837"/>
      <c r="AE25" s="837"/>
    </row>
    <row r="26" spans="29:31" ht="15">
      <c r="AC26" s="195"/>
      <c r="AD26" s="137"/>
      <c r="AE26" s="137"/>
    </row>
    <row r="27" spans="29:31" ht="15">
      <c r="AC27" s="138"/>
      <c r="AD27" s="139"/>
      <c r="AE27" s="139"/>
    </row>
  </sheetData>
  <sheetProtection/>
  <mergeCells count="13">
    <mergeCell ref="E9:Y9"/>
    <mergeCell ref="AC24:AE24"/>
    <mergeCell ref="AC25:AE25"/>
    <mergeCell ref="O1:Q1"/>
    <mergeCell ref="O2:Q2"/>
    <mergeCell ref="A8:U8"/>
    <mergeCell ref="O15:O17"/>
    <mergeCell ref="I15:I18"/>
    <mergeCell ref="G14:G17"/>
    <mergeCell ref="D15:D18"/>
    <mergeCell ref="J15:J17"/>
    <mergeCell ref="M15:M18"/>
    <mergeCell ref="N15:N18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Buh3</cp:lastModifiedBy>
  <cp:lastPrinted>2015-03-10T05:30:08Z</cp:lastPrinted>
  <dcterms:created xsi:type="dcterms:W3CDTF">2007-10-08T10:10:55Z</dcterms:created>
  <dcterms:modified xsi:type="dcterms:W3CDTF">2015-03-10T05:39:22Z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